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6 a)" sheetId="1" r:id="rId1"/>
    <sheet name="Formato 6 b)" sheetId="4" r:id="rId2"/>
    <sheet name="Formato 6 c)" sheetId="5" r:id="rId3"/>
    <sheet name="Formato 6 d)" sheetId="6" r:id="rId4"/>
  </sheets>
  <externalReferences>
    <externalReference r:id="rId7"/>
  </externalReferences>
  <definedNames>
    <definedName name="ENTE_PUBLICO_A">'[1]Info General'!$C$7</definedName>
    <definedName name="GASTO_E_FIN_01">'Formato 6 b)'!$B$122</definedName>
    <definedName name="GASTO_E_FIN_02">'Formato 6 b)'!$C$122</definedName>
    <definedName name="GASTO_E_FIN_03">'Formato 6 b)'!$D$122</definedName>
    <definedName name="GASTO_E_FIN_04">'Formato 6 b)'!$E$122</definedName>
    <definedName name="GASTO_E_FIN_05">'Formato 6 b)'!$F$122</definedName>
    <definedName name="GASTO_E_FIN_06">'Formato 6 b)'!$G$122</definedName>
    <definedName name="GASTO_E_T1">'Formato 6 b)'!$B$91</definedName>
    <definedName name="GASTO_E_T2">'Formato 6 b)'!$C$91</definedName>
    <definedName name="GASTO_E_T3">'Formato 6 b)'!$D$91</definedName>
    <definedName name="GASTO_E_T4">'Formato 6 b)'!$E$91</definedName>
    <definedName name="GASTO_E_T5">'Formato 6 b)'!$F$91</definedName>
    <definedName name="GASTO_E_T6">'Formato 6 b)'!$G$91</definedName>
    <definedName name="GASTO_NE_FIN_01">'Formato 6 b)'!$B$90</definedName>
    <definedName name="GASTO_NE_FIN_02">'Formato 6 b)'!$C$90</definedName>
    <definedName name="GASTO_NE_FIN_03">'Formato 6 b)'!$D$90</definedName>
    <definedName name="GASTO_NE_FIN_04">'Formato 6 b)'!$E$90</definedName>
    <definedName name="GASTO_NE_FIN_05">'Formato 6 b)'!$F$90</definedName>
    <definedName name="GASTO_NE_FIN_06">'Formato 6 b)'!$G$90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<sst xmlns="http://schemas.openxmlformats.org/spreadsheetml/2006/main" count="400" uniqueCount="231">
  <si>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</si>
  <si>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</si>
  <si>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</si>
  <si>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</si>
  <si>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</si>
  <si>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</si>
  <si>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</si>
  <si>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</si>
  <si>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</si>
  <si>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</si>
  <si>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</si>
  <si>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</si>
  <si>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</si>
  <si>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</si>
  <si>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</si>
  <si>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</si>
  <si>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</si>
  <si>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</si>
  <si>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</si>
  <si>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</si>
  <si>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</si>
  <si>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</si>
  <si>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</si>
  <si>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</si>
  <si>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</si>
  <si>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</si>
  <si>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</si>
  <si>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</si>
  <si>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</si>
  <si>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</si>
  <si>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</si>
  <si>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</si>
  <si>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</si>
  <si>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</si>
  <si>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</si>
  <si>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</si>
  <si>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</si>
  <si>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</si>
  <si>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</si>
  <si>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</si>
  <si>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</si>
  <si>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</si>
  <si>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</si>
  <si>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</si>
  <si>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</si>
  <si>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</si>
  <si>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</si>
  <si>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</si>
  <si>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</si>
  <si>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</si>
  <si>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</si>
  <si>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</si>
  <si>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</si>
  <si>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</si>
  <si>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</si>
  <si>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</si>
  <si>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</si>
  <si>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</si>
  <si>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</si>
  <si>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</si>
  <si>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</si>
  <si>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</si>
  <si>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</si>
  <si>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</si>
  <si>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</si>
  <si>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</si>
  <si>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</si>
  <si>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</si>
  <si>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</si>
  <si>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</si>
  <si>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</si>
  <si>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</si>
  <si>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</si>
  <si>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</si>
  <si>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</si>
  <si>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</si>
  <si>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</si>
  <si>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</si>
  <si>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</si>
  <si>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</si>
  <si>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</si>
  <si>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</si>
  <si>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</si>
  <si>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</si>
  <si>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</si>
  <si>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</si>
  <si>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</si>
  <si>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</si>
  <si>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</si>
  <si>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</si>
  <si>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</si>
  <si>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</si>
  <si>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</si>
  <si>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</si>
  <si>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</si>
  <si>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</si>
  <si>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</si>
  <si>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</si>
  <si>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1013 ADMINISTRACIÓN DE SERVICIOS MUNICIPALES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</si>
  <si>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</si>
  <si>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</si>
  <si>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</si>
  <si>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</si>
  <si>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</si>
  <si>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</si>
  <si>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</si>
  <si>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</si>
  <si>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</si>
  <si>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</si>
  <si>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</si>
  <si>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 ARCHIVOS          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</si>
  <si>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</si>
  <si>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</si>
  <si>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</si>
  <si>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</si>
  <si>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</si>
  <si>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</si>
  <si>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</si>
  <si>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</si>
  <si>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</si>
  <si>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</si>
  <si>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</si>
  <si>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</si>
  <si>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</si>
  <si>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</si>
  <si>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</si>
  <si>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</si>
  <si>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</si>
  <si>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</si>
  <si>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</si>
  <si>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1523 JUZGADO CÍVICO GENERAL                  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</si>
  <si>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</si>
  <si>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</si>
  <si>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</si>
  <si>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</si>
  <si>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</si>
  <si>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</si>
  <si>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</si>
  <si>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</si>
  <si>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</si>
  <si>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</si>
  <si>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</si>
  <si>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</si>
  <si>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</si>
  <si>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</si>
  <si>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</si>
  <si>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</si>
  <si>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</si>
  <si>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</si>
  <si>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</si>
  <si>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</si>
  <si>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</si>
  <si>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</si>
  <si>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</si>
  <si>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</si>
  <si>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</si>
  <si>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</si>
  <si>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</si>
  <si>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</si>
  <si>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</si>
  <si>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5015 PATRONATO DE LA FERIA ESTATAL DE LEÓN Y PARQUE ECOLÓGICO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</si>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</sst>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2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6"/>
    </xf>
    <xf numFmtId="43" fontId="3" fillId="3" borderId="2" xfId="2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9"/>
    </xf>
    <xf numFmtId="0" fontId="3" fillId="3" borderId="2" xfId="0" applyFont="1" applyFill="1" applyBorder="1" applyAlignment="1">
      <alignment horizontal="left" vertical="center" indent="3"/>
    </xf>
    <xf numFmtId="43" fontId="3" fillId="3" borderId="2" xfId="2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3" fillId="3" borderId="2" xfId="0" applyFont="1" applyFill="1" applyBorder="1" applyAlignment="1">
      <alignment horizontal="left" indent="9"/>
    </xf>
    <xf numFmtId="0" fontId="3" fillId="3" borderId="2" xfId="0" applyFont="1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3" fillId="0" borderId="3" xfId="0" applyFont="1" applyBorder="1" applyAlignment="1">
      <alignment vertical="center"/>
    </xf>
    <xf numFmtId="43" fontId="3" fillId="0" borderId="3" xfId="20" applyFont="1" applyBorder="1"/>
    <xf numFmtId="0" fontId="3" fillId="0" borderId="0" xfId="0" applyFont="1"/>
    <xf numFmtId="43" fontId="3" fillId="0" borderId="0" xfId="20" applyFont="1"/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vertical="center"/>
    </xf>
    <xf numFmtId="43" fontId="2" fillId="2" borderId="4" xfId="20" applyFont="1" applyFill="1" applyBorder="1" applyAlignment="1">
      <alignment horizontal="center" vertical="center"/>
    </xf>
    <xf numFmtId="43" fontId="2" fillId="2" borderId="4" xfId="20" applyFont="1" applyFill="1" applyBorder="1" applyAlignment="1">
      <alignment horizontal="center" vertical="center"/>
    </xf>
    <xf numFmtId="43" fontId="2" fillId="0" borderId="1" xfId="20" applyFont="1" applyFill="1" applyBorder="1" applyAlignment="1" applyProtection="1">
      <alignment vertical="center"/>
      <protection locked="0"/>
    </xf>
    <xf numFmtId="43" fontId="3" fillId="0" borderId="2" xfId="20" applyFont="1" applyFill="1" applyBorder="1" applyAlignment="1" applyProtection="1">
      <alignment vertical="center"/>
      <protection locked="0"/>
    </xf>
    <xf numFmtId="43" fontId="3" fillId="0" borderId="2" xfId="20" applyFont="1" applyFill="1" applyBorder="1" applyAlignment="1">
      <alignment vertical="center"/>
    </xf>
    <xf numFmtId="43" fontId="2" fillId="0" borderId="2" xfId="20" applyFont="1" applyFill="1" applyBorder="1" applyAlignment="1" applyProtection="1">
      <alignment vertical="center"/>
      <protection locked="0"/>
    </xf>
    <xf numFmtId="43" fontId="3" fillId="0" borderId="3" xfId="2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6"/>
    </xf>
    <xf numFmtId="0" fontId="3" fillId="0" borderId="2" xfId="0" applyFont="1" applyFill="1" applyBorder="1" applyAlignment="1">
      <alignment horizontal="left" vertical="center" indent="9"/>
    </xf>
    <xf numFmtId="0" fontId="3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wrapText="1" indent="9"/>
    </xf>
    <xf numFmtId="43" fontId="2" fillId="0" borderId="7" xfId="20" applyFont="1" applyFill="1" applyBorder="1" applyAlignment="1" applyProtection="1">
      <alignment vertical="center"/>
      <protection locked="0"/>
    </xf>
    <xf numFmtId="43" fontId="3" fillId="0" borderId="9" xfId="20" applyFont="1" applyFill="1" applyBorder="1" applyAlignment="1" applyProtection="1">
      <alignment vertical="center"/>
      <protection locked="0"/>
    </xf>
    <xf numFmtId="43" fontId="2" fillId="0" borderId="9" xfId="20" applyFont="1" applyFill="1" applyBorder="1" applyAlignment="1" applyProtection="1">
      <alignment vertical="center"/>
      <protection locked="0"/>
    </xf>
    <xf numFmtId="43" fontId="3" fillId="0" borderId="9" xfId="20" applyFont="1" applyFill="1" applyBorder="1" applyAlignment="1" applyProtection="1">
      <alignment vertical="center" wrapText="1"/>
      <protection locked="0"/>
    </xf>
    <xf numFmtId="43" fontId="3" fillId="0" borderId="9" xfId="20" applyFont="1" applyFill="1" applyBorder="1" applyAlignment="1">
      <alignment vertical="center"/>
    </xf>
    <xf numFmtId="43" fontId="3" fillId="0" borderId="12" xfId="20" applyFont="1" applyFill="1" applyBorder="1"/>
    <xf numFmtId="43" fontId="2" fillId="2" borderId="13" xfId="2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indent="3"/>
    </xf>
    <xf numFmtId="43" fontId="2" fillId="2" borderId="14" xfId="20" applyFont="1" applyFill="1" applyBorder="1" applyAlignment="1">
      <alignment horizontal="center" vertical="center" wrapText="1"/>
    </xf>
    <xf numFmtId="43" fontId="2" fillId="2" borderId="14" xfId="20" applyFont="1" applyFill="1" applyBorder="1" applyAlignment="1">
      <alignment horizontal="center" vertical="center" wrapText="1"/>
    </xf>
    <xf numFmtId="43" fontId="2" fillId="0" borderId="9" xfId="20" applyFont="1" applyFill="1" applyBorder="1" applyAlignment="1" applyProtection="1">
      <alignment horizontal="right" vertical="center"/>
      <protection locked="0"/>
    </xf>
    <xf numFmtId="43" fontId="3" fillId="0" borderId="9" xfId="20" applyFont="1" applyFill="1" applyBorder="1" applyAlignment="1" applyProtection="1">
      <alignment horizontal="right" vertical="center"/>
      <protection locked="0"/>
    </xf>
    <xf numFmtId="43" fontId="3" fillId="0" borderId="9" xfId="20" applyFont="1" applyFill="1" applyBorder="1" applyAlignment="1">
      <alignment horizontal="right" vertical="center"/>
    </xf>
    <xf numFmtId="43" fontId="3" fillId="0" borderId="12" xfId="20" applyFont="1" applyBorder="1" applyAlignment="1">
      <alignment horizontal="center"/>
    </xf>
    <xf numFmtId="43" fontId="3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971550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9620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971550</xdr:colOff>
      <xdr:row>3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96202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962025</xdr:colOff>
      <xdr:row>3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96202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971550</xdr:colOff>
      <xdr:row>3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96202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view="pageBreakPreview" zoomScaleSheetLayoutView="100" workbookViewId="0" topLeftCell="A1">
      <selection activeCell="A10" sqref="A10"/>
    </sheetView>
  </sheetViews>
  <sheetFormatPr defaultColWidth="11.421875" defaultRowHeight="15"/>
  <cols>
    <col min="1" max="1" width="102.8515625" style="24" customWidth="1"/>
    <col min="2" max="6" width="20.7109375" style="25" customWidth="1"/>
    <col min="7" max="7" width="17.57421875" style="25" customWidth="1"/>
  </cols>
  <sheetData>
    <row r="1" spans="1:7" ht="21.6" customHeight="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ORGANISMO, Gobierno del Estado de Guanajuato (a)</v>
      </c>
      <c r="B2" s="3"/>
      <c r="C2" s="3"/>
      <c r="D2" s="3"/>
      <c r="E2" s="3"/>
      <c r="F2" s="3"/>
      <c r="G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5">
      <c r="A5" s="5" t="str">
        <f>TRIMESTRE</f>
        <v>Del 1 de enero al 30 de septiembre de 2019 (b)</v>
      </c>
      <c r="B5" s="5"/>
      <c r="C5" s="5"/>
      <c r="D5" s="5"/>
      <c r="E5" s="5"/>
      <c r="F5" s="5"/>
      <c r="G5" s="5"/>
    </row>
    <row r="6" spans="1:7" ht="15">
      <c r="A6" s="6" t="s">
        <v>3</v>
      </c>
      <c r="B6" s="6"/>
      <c r="C6" s="6"/>
      <c r="D6" s="6"/>
      <c r="E6" s="6"/>
      <c r="F6" s="6"/>
      <c r="G6" s="6"/>
    </row>
    <row r="7" spans="1:7" ht="15">
      <c r="A7" s="7" t="s">
        <v>4</v>
      </c>
      <c r="B7" s="8" t="s">
        <v>5</v>
      </c>
      <c r="C7" s="8"/>
      <c r="D7" s="8"/>
      <c r="E7" s="8"/>
      <c r="F7" s="8"/>
      <c r="G7" s="9" t="s">
        <v>6</v>
      </c>
    </row>
    <row r="8" spans="1:7" ht="20.4">
      <c r="A8" s="7"/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8"/>
    </row>
    <row r="9" spans="1:7" ht="15">
      <c r="A9" s="11" t="s">
        <v>12</v>
      </c>
      <c r="B9" s="12">
        <f>SUM(B10,B18,B28,B38,B48,B58,B62,B71,B75)</f>
        <v>4232996930.99</v>
      </c>
      <c r="C9" s="12">
        <f aca="true" t="shared" si="0" ref="C9:G9">SUM(C10,C18,C28,C38,C48,C58,C62,C71,C75)</f>
        <v>788392644.86</v>
      </c>
      <c r="D9" s="12">
        <f t="shared" si="0"/>
        <v>5021389575.849999</v>
      </c>
      <c r="E9" s="12">
        <f t="shared" si="0"/>
        <v>2977808228.6899996</v>
      </c>
      <c r="F9" s="12">
        <f t="shared" si="0"/>
        <v>2949799760.7400002</v>
      </c>
      <c r="G9" s="12">
        <f t="shared" si="0"/>
        <v>2043581347.1599996</v>
      </c>
    </row>
    <row r="10" spans="1:7" ht="15">
      <c r="A10" s="13" t="s">
        <v>13</v>
      </c>
      <c r="B10" s="14">
        <f>SUM(B11:B17)</f>
        <v>1859565497.08</v>
      </c>
      <c r="C10" s="14">
        <f aca="true" t="shared" si="1" ref="C10:F10">SUM(C11:C17)</f>
        <v>96884304.5</v>
      </c>
      <c r="D10" s="14">
        <f t="shared" si="1"/>
        <v>1956449801.58</v>
      </c>
      <c r="E10" s="14">
        <f t="shared" si="1"/>
        <v>1124122560.3</v>
      </c>
      <c r="F10" s="14">
        <f t="shared" si="1"/>
        <v>1177928724.3100002</v>
      </c>
      <c r="G10" s="14">
        <f>SUM(G11:G17)</f>
        <v>832327241.28</v>
      </c>
    </row>
    <row r="11" spans="1:7" ht="15">
      <c r="A11" s="15" t="s">
        <v>14</v>
      </c>
      <c r="B11" s="14">
        <v>860819398.56</v>
      </c>
      <c r="C11" s="14">
        <v>-2308049.3</v>
      </c>
      <c r="D11" s="14">
        <v>858511349.26</v>
      </c>
      <c r="E11" s="14">
        <v>531685825.28</v>
      </c>
      <c r="F11" s="14">
        <v>554000095.84</v>
      </c>
      <c r="G11" s="14">
        <f>D11-E11</f>
        <v>326825523.98</v>
      </c>
    </row>
    <row r="12" spans="1:7" ht="15">
      <c r="A12" s="15" t="s">
        <v>15</v>
      </c>
      <c r="B12" s="14">
        <v>15999999.96</v>
      </c>
      <c r="C12" s="14">
        <v>3513091.83</v>
      </c>
      <c r="D12" s="14">
        <v>19513091.79</v>
      </c>
      <c r="E12" s="14">
        <v>19513091.79</v>
      </c>
      <c r="F12" s="14">
        <v>20412405.99</v>
      </c>
      <c r="G12" s="14">
        <f>D12-E12</f>
        <v>0</v>
      </c>
    </row>
    <row r="13" spans="1:7" ht="15">
      <c r="A13" s="15" t="s">
        <v>16</v>
      </c>
      <c r="B13" s="14">
        <v>190293164.98</v>
      </c>
      <c r="C13" s="14">
        <v>20753362.9</v>
      </c>
      <c r="D13" s="14">
        <v>211046527.88</v>
      </c>
      <c r="E13" s="14">
        <v>43866675.16</v>
      </c>
      <c r="F13" s="14">
        <v>45788218.96</v>
      </c>
      <c r="G13" s="14">
        <f aca="true" t="shared" si="2" ref="G13:G17">D13-E13</f>
        <v>167179852.72</v>
      </c>
    </row>
    <row r="14" spans="1:7" ht="15">
      <c r="A14" s="15" t="s">
        <v>17</v>
      </c>
      <c r="B14" s="14">
        <v>292650591.1</v>
      </c>
      <c r="C14" s="14">
        <v>-10848884.63</v>
      </c>
      <c r="D14" s="14">
        <v>281801706.47</v>
      </c>
      <c r="E14" s="14">
        <v>158669755.41</v>
      </c>
      <c r="F14" s="14">
        <v>182614384.07</v>
      </c>
      <c r="G14" s="14">
        <f t="shared" si="2"/>
        <v>123131951.06000003</v>
      </c>
    </row>
    <row r="15" spans="1:7" ht="15">
      <c r="A15" s="15" t="s">
        <v>18</v>
      </c>
      <c r="B15" s="14">
        <v>499802342.48</v>
      </c>
      <c r="C15" s="14">
        <v>85774783.7</v>
      </c>
      <c r="D15" s="14">
        <v>585577126.18</v>
      </c>
      <c r="E15" s="14">
        <v>370387212.66</v>
      </c>
      <c r="F15" s="14">
        <v>375113619.45</v>
      </c>
      <c r="G15" s="14">
        <f t="shared" si="2"/>
        <v>215189913.51999992</v>
      </c>
    </row>
    <row r="16" spans="1:7" ht="15">
      <c r="A16" s="1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ht="15">
      <c r="A17" s="1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ht="15">
      <c r="A18" s="13" t="s">
        <v>21</v>
      </c>
      <c r="B18" s="14">
        <f>SUM(B19:B27)</f>
        <v>306591390.78</v>
      </c>
      <c r="C18" s="14">
        <f aca="true" t="shared" si="3" ref="C18:F18">SUM(C19:C27)</f>
        <v>61714166.8</v>
      </c>
      <c r="D18" s="14">
        <f t="shared" si="3"/>
        <v>368305557.58000004</v>
      </c>
      <c r="E18" s="14">
        <f t="shared" si="3"/>
        <v>217196717.54</v>
      </c>
      <c r="F18" s="14">
        <f t="shared" si="3"/>
        <v>202834069.25000003</v>
      </c>
      <c r="G18" s="14">
        <f>SUM(G19:G27)</f>
        <v>151108840.04</v>
      </c>
    </row>
    <row r="19" spans="1:7" ht="15">
      <c r="A19" s="15" t="s">
        <v>22</v>
      </c>
      <c r="B19" s="14">
        <v>22578660.74</v>
      </c>
      <c r="C19" s="14">
        <v>442296.53</v>
      </c>
      <c r="D19" s="14">
        <v>23020957.27</v>
      </c>
      <c r="E19" s="14">
        <v>13611073.59</v>
      </c>
      <c r="F19" s="14">
        <v>11449974.25</v>
      </c>
      <c r="G19" s="14">
        <f>D19-E19</f>
        <v>9409883.68</v>
      </c>
    </row>
    <row r="20" spans="1:7" ht="15">
      <c r="A20" s="15" t="s">
        <v>23</v>
      </c>
      <c r="B20" s="14">
        <v>16740172.52</v>
      </c>
      <c r="C20" s="14">
        <v>1534259.69</v>
      </c>
      <c r="D20" s="14">
        <v>18274432.21</v>
      </c>
      <c r="E20" s="14">
        <v>10631251.63</v>
      </c>
      <c r="F20" s="14">
        <v>10188405.21</v>
      </c>
      <c r="G20" s="14">
        <f aca="true" t="shared" si="4" ref="G20:G27">D20-E20</f>
        <v>7643180.58</v>
      </c>
    </row>
    <row r="21" spans="1:7" ht="15">
      <c r="A21" s="15" t="s">
        <v>24</v>
      </c>
      <c r="B21" s="14">
        <v>294399.96</v>
      </c>
      <c r="C21" s="14">
        <v>36206.04</v>
      </c>
      <c r="D21" s="14">
        <v>330606</v>
      </c>
      <c r="E21" s="14">
        <v>160901.2</v>
      </c>
      <c r="F21" s="14">
        <v>160901.2</v>
      </c>
      <c r="G21" s="14">
        <f t="shared" si="4"/>
        <v>169704.8</v>
      </c>
    </row>
    <row r="22" spans="1:7" ht="15">
      <c r="A22" s="15" t="s">
        <v>25</v>
      </c>
      <c r="B22" s="14">
        <v>9672867.61</v>
      </c>
      <c r="C22" s="14">
        <v>21611762.01</v>
      </c>
      <c r="D22" s="14">
        <v>31284629.62</v>
      </c>
      <c r="E22" s="14">
        <v>15180743.98</v>
      </c>
      <c r="F22" s="14">
        <v>12404296.63</v>
      </c>
      <c r="G22" s="14">
        <f t="shared" si="4"/>
        <v>16103885.64</v>
      </c>
    </row>
    <row r="23" spans="1:7" ht="15">
      <c r="A23" s="15" t="s">
        <v>26</v>
      </c>
      <c r="B23" s="14">
        <v>3752232.67</v>
      </c>
      <c r="C23" s="14">
        <v>1885284.27</v>
      </c>
      <c r="D23" s="14">
        <v>5637516.94</v>
      </c>
      <c r="E23" s="14">
        <v>2427053.55</v>
      </c>
      <c r="F23" s="14">
        <v>2361611.05</v>
      </c>
      <c r="G23" s="14">
        <f t="shared" si="4"/>
        <v>3210463.3900000006</v>
      </c>
    </row>
    <row r="24" spans="1:7" ht="15">
      <c r="A24" s="15" t="s">
        <v>27</v>
      </c>
      <c r="B24" s="14">
        <v>169997996.89</v>
      </c>
      <c r="C24" s="14">
        <v>2514272.24</v>
      </c>
      <c r="D24" s="14">
        <v>172512269.13</v>
      </c>
      <c r="E24" s="14">
        <v>134429917.13</v>
      </c>
      <c r="F24" s="14">
        <v>130487324.87</v>
      </c>
      <c r="G24" s="14">
        <f t="shared" si="4"/>
        <v>38082352</v>
      </c>
    </row>
    <row r="25" spans="1:7" ht="15">
      <c r="A25" s="15" t="s">
        <v>28</v>
      </c>
      <c r="B25" s="14">
        <v>13103639.18</v>
      </c>
      <c r="C25" s="14">
        <v>6429387.36</v>
      </c>
      <c r="D25" s="14">
        <v>19533026.54</v>
      </c>
      <c r="E25" s="14">
        <v>2579521.16</v>
      </c>
      <c r="F25" s="14">
        <v>2499321.27</v>
      </c>
      <c r="G25" s="14">
        <f t="shared" si="4"/>
        <v>16953505.38</v>
      </c>
    </row>
    <row r="26" spans="1:7" ht="15">
      <c r="A26" s="15" t="s">
        <v>29</v>
      </c>
      <c r="B26" s="14">
        <v>238385.13</v>
      </c>
      <c r="C26" s="14">
        <v>13408353.02</v>
      </c>
      <c r="D26" s="14">
        <v>13646738.15</v>
      </c>
      <c r="E26" s="14">
        <v>106788.96</v>
      </c>
      <c r="F26" s="14">
        <v>86733.72</v>
      </c>
      <c r="G26" s="14">
        <f t="shared" si="4"/>
        <v>13539949.19</v>
      </c>
    </row>
    <row r="27" spans="1:7" ht="15">
      <c r="A27" s="15" t="s">
        <v>30</v>
      </c>
      <c r="B27" s="14">
        <v>70213036.08</v>
      </c>
      <c r="C27" s="14">
        <v>13852345.64</v>
      </c>
      <c r="D27" s="14">
        <v>84065381.72</v>
      </c>
      <c r="E27" s="14">
        <v>38069466.34</v>
      </c>
      <c r="F27" s="14">
        <v>33195501.05</v>
      </c>
      <c r="G27" s="14">
        <f t="shared" si="4"/>
        <v>45995915.379999995</v>
      </c>
    </row>
    <row r="28" spans="1:7" ht="15">
      <c r="A28" s="13" t="s">
        <v>31</v>
      </c>
      <c r="B28" s="14">
        <f>SUM(B29:B37)</f>
        <v>1024985846.16</v>
      </c>
      <c r="C28" s="14">
        <f aca="true" t="shared" si="5" ref="C28:G28">SUM(C29:C37)</f>
        <v>-127815843.48</v>
      </c>
      <c r="D28" s="14">
        <f t="shared" si="5"/>
        <v>897170002.68</v>
      </c>
      <c r="E28" s="14">
        <f t="shared" si="5"/>
        <v>505641926.45</v>
      </c>
      <c r="F28" s="14">
        <f t="shared" si="5"/>
        <v>497711017.43999994</v>
      </c>
      <c r="G28" s="14">
        <f t="shared" si="5"/>
        <v>391528076.23</v>
      </c>
    </row>
    <row r="29" spans="1:7" ht="15">
      <c r="A29" s="15" t="s">
        <v>32</v>
      </c>
      <c r="B29" s="14">
        <v>504260516.68</v>
      </c>
      <c r="C29" s="14">
        <v>-166949976.57</v>
      </c>
      <c r="D29" s="14">
        <v>337310540.11</v>
      </c>
      <c r="E29" s="14">
        <v>216425886.32</v>
      </c>
      <c r="F29" s="14">
        <v>216113639.42</v>
      </c>
      <c r="G29" s="14">
        <f>D29-E29</f>
        <v>120884653.79000002</v>
      </c>
    </row>
    <row r="30" spans="1:7" ht="15">
      <c r="A30" s="15" t="s">
        <v>33</v>
      </c>
      <c r="B30" s="14">
        <v>45972800.47</v>
      </c>
      <c r="C30" s="14">
        <v>6293454.93</v>
      </c>
      <c r="D30" s="14">
        <v>52266255.4</v>
      </c>
      <c r="E30" s="14">
        <v>32052515.9</v>
      </c>
      <c r="F30" s="14">
        <v>31984669.7</v>
      </c>
      <c r="G30" s="14">
        <f aca="true" t="shared" si="6" ref="G30:G37">D30-E30</f>
        <v>20213739.5</v>
      </c>
    </row>
    <row r="31" spans="1:7" ht="15">
      <c r="A31" s="15" t="s">
        <v>34</v>
      </c>
      <c r="B31" s="14">
        <v>103129171.04</v>
      </c>
      <c r="C31" s="14">
        <v>47468902.44</v>
      </c>
      <c r="D31" s="14">
        <v>150598073.48</v>
      </c>
      <c r="E31" s="14">
        <v>56734664.28</v>
      </c>
      <c r="F31" s="14">
        <v>54939232.83</v>
      </c>
      <c r="G31" s="14">
        <f t="shared" si="6"/>
        <v>93863409.19999999</v>
      </c>
    </row>
    <row r="32" spans="1:7" ht="15">
      <c r="A32" s="15" t="s">
        <v>35</v>
      </c>
      <c r="B32" s="14">
        <v>37625992.04</v>
      </c>
      <c r="C32" s="14">
        <v>-163614.41</v>
      </c>
      <c r="D32" s="14">
        <v>37462377.63</v>
      </c>
      <c r="E32" s="14">
        <v>34100929.82</v>
      </c>
      <c r="F32" s="14">
        <v>34019492.02</v>
      </c>
      <c r="G32" s="14">
        <f t="shared" si="6"/>
        <v>3361447.8100000024</v>
      </c>
    </row>
    <row r="33" spans="1:7" ht="15">
      <c r="A33" s="15" t="s">
        <v>36</v>
      </c>
      <c r="B33" s="14">
        <v>153828068.31</v>
      </c>
      <c r="C33" s="14">
        <v>-22279070.64</v>
      </c>
      <c r="D33" s="14">
        <v>131548997.67</v>
      </c>
      <c r="E33" s="14">
        <v>64227058.5</v>
      </c>
      <c r="F33" s="14">
        <v>61378660.88</v>
      </c>
      <c r="G33" s="14">
        <f t="shared" si="6"/>
        <v>67321939.17</v>
      </c>
    </row>
    <row r="34" spans="1:7" ht="15">
      <c r="A34" s="15" t="s">
        <v>37</v>
      </c>
      <c r="B34" s="14">
        <v>91513912.49</v>
      </c>
      <c r="C34" s="14">
        <v>-2281827.08</v>
      </c>
      <c r="D34" s="14">
        <v>89232085.41</v>
      </c>
      <c r="E34" s="14">
        <v>56980475.17</v>
      </c>
      <c r="F34" s="14">
        <v>55759793.89</v>
      </c>
      <c r="G34" s="14">
        <f t="shared" si="6"/>
        <v>32251610.239999995</v>
      </c>
    </row>
    <row r="35" spans="1:7" ht="15">
      <c r="A35" s="15" t="s">
        <v>38</v>
      </c>
      <c r="B35" s="14">
        <v>4848377.99</v>
      </c>
      <c r="C35" s="14">
        <v>336720.59</v>
      </c>
      <c r="D35" s="14">
        <v>5185098.58</v>
      </c>
      <c r="E35" s="14">
        <v>2294898.2</v>
      </c>
      <c r="F35" s="14">
        <v>2255544.77</v>
      </c>
      <c r="G35" s="14">
        <f t="shared" si="6"/>
        <v>2890200.38</v>
      </c>
    </row>
    <row r="36" spans="1:7" ht="15">
      <c r="A36" s="15" t="s">
        <v>39</v>
      </c>
      <c r="B36" s="14">
        <v>30718479.5</v>
      </c>
      <c r="C36" s="14">
        <v>11480861.25</v>
      </c>
      <c r="D36" s="14">
        <v>42199340.75</v>
      </c>
      <c r="E36" s="14">
        <v>17963912.13</v>
      </c>
      <c r="F36" s="14">
        <v>16496756.88</v>
      </c>
      <c r="G36" s="14">
        <f t="shared" si="6"/>
        <v>24235428.62</v>
      </c>
    </row>
    <row r="37" spans="1:7" ht="15">
      <c r="A37" s="15" t="s">
        <v>40</v>
      </c>
      <c r="B37" s="14">
        <v>53088527.64</v>
      </c>
      <c r="C37" s="14">
        <v>-1721293.99</v>
      </c>
      <c r="D37" s="14">
        <v>51367233.65</v>
      </c>
      <c r="E37" s="14">
        <v>24861586.13</v>
      </c>
      <c r="F37" s="14">
        <v>24763227.05</v>
      </c>
      <c r="G37" s="14">
        <f t="shared" si="6"/>
        <v>26505647.52</v>
      </c>
    </row>
    <row r="38" spans="1:7" ht="15">
      <c r="A38" s="13" t="s">
        <v>41</v>
      </c>
      <c r="B38" s="14">
        <f>SUM(B39:B47)</f>
        <v>543597716.67</v>
      </c>
      <c r="C38" s="14">
        <f aca="true" t="shared" si="7" ref="C38:G38">SUM(C39:C47)</f>
        <v>245555067.39</v>
      </c>
      <c r="D38" s="14">
        <f t="shared" si="7"/>
        <v>789152784.0599998</v>
      </c>
      <c r="E38" s="14">
        <f t="shared" si="7"/>
        <v>615754222.49</v>
      </c>
      <c r="F38" s="14">
        <f t="shared" si="7"/>
        <v>576801760.63</v>
      </c>
      <c r="G38" s="14">
        <f t="shared" si="7"/>
        <v>173398561.56999996</v>
      </c>
    </row>
    <row r="39" spans="1:7" ht="15">
      <c r="A39" s="15" t="s">
        <v>42</v>
      </c>
      <c r="B39" s="14">
        <v>1050000</v>
      </c>
      <c r="C39" s="14">
        <v>1388500.64</v>
      </c>
      <c r="D39" s="14">
        <v>2438500.64</v>
      </c>
      <c r="E39" s="14">
        <v>2285190</v>
      </c>
      <c r="F39" s="14">
        <v>2285190</v>
      </c>
      <c r="G39" s="14">
        <f>D39-E39</f>
        <v>153310.64000000013</v>
      </c>
    </row>
    <row r="40" spans="1:7" ht="15">
      <c r="A40" s="15" t="s">
        <v>43</v>
      </c>
      <c r="B40" s="14">
        <v>454270052.24</v>
      </c>
      <c r="C40" s="14">
        <v>178673520.8</v>
      </c>
      <c r="D40" s="14">
        <v>632943573.04</v>
      </c>
      <c r="E40" s="14">
        <v>531400283.46</v>
      </c>
      <c r="F40" s="14">
        <v>496282574.88</v>
      </c>
      <c r="G40" s="14">
        <f aca="true" t="shared" si="8" ref="G40:G47">D40-E40</f>
        <v>101543289.57999998</v>
      </c>
    </row>
    <row r="41" spans="1:7" ht="15">
      <c r="A41" s="15" t="s">
        <v>44</v>
      </c>
      <c r="B41" s="14">
        <v>31804781.27</v>
      </c>
      <c r="C41" s="14">
        <v>36379990.14</v>
      </c>
      <c r="D41" s="14">
        <v>68184771.41</v>
      </c>
      <c r="E41" s="14">
        <v>36101294.85</v>
      </c>
      <c r="F41" s="14">
        <v>34667071.92</v>
      </c>
      <c r="G41" s="14">
        <f t="shared" si="8"/>
        <v>32083476.559999995</v>
      </c>
    </row>
    <row r="42" spans="1:7" ht="15">
      <c r="A42" s="15" t="s">
        <v>45</v>
      </c>
      <c r="B42" s="14">
        <v>55481923.76</v>
      </c>
      <c r="C42" s="14">
        <v>29088055.81</v>
      </c>
      <c r="D42" s="14">
        <v>84569979.57</v>
      </c>
      <c r="E42" s="14">
        <v>45272769.96</v>
      </c>
      <c r="F42" s="14">
        <v>42872239.61</v>
      </c>
      <c r="G42" s="14">
        <f t="shared" si="8"/>
        <v>39297209.60999999</v>
      </c>
    </row>
    <row r="43" spans="1:7" ht="15">
      <c r="A43" s="15" t="s">
        <v>46</v>
      </c>
      <c r="B43" s="14">
        <v>990959.4</v>
      </c>
      <c r="C43" s="14">
        <v>0</v>
      </c>
      <c r="D43" s="14">
        <v>990959.4</v>
      </c>
      <c r="E43" s="14">
        <v>671526.72</v>
      </c>
      <c r="F43" s="14">
        <v>671526.72</v>
      </c>
      <c r="G43" s="14">
        <f t="shared" si="8"/>
        <v>319432.68000000005</v>
      </c>
    </row>
    <row r="44" spans="1:7" ht="15">
      <c r="A44" s="15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ht="15">
      <c r="A45" s="15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ht="15">
      <c r="A46" s="15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ht="15">
      <c r="A47" s="15" t="s">
        <v>50</v>
      </c>
      <c r="B47" s="14">
        <v>0</v>
      </c>
      <c r="C47" s="14">
        <v>25000</v>
      </c>
      <c r="D47" s="14">
        <v>25000</v>
      </c>
      <c r="E47" s="14">
        <v>23157.5</v>
      </c>
      <c r="F47" s="14">
        <v>23157.5</v>
      </c>
      <c r="G47" s="14">
        <f t="shared" si="8"/>
        <v>1842.5</v>
      </c>
    </row>
    <row r="48" spans="1:7" ht="15">
      <c r="A48" s="13" t="s">
        <v>51</v>
      </c>
      <c r="B48" s="14">
        <f>SUM(B49:B57)</f>
        <v>97550513.41</v>
      </c>
      <c r="C48" s="14">
        <f aca="true" t="shared" si="9" ref="C48:G48">SUM(C49:C57)</f>
        <v>117538196.53999999</v>
      </c>
      <c r="D48" s="14">
        <f t="shared" si="9"/>
        <v>215088709.95</v>
      </c>
      <c r="E48" s="14">
        <f t="shared" si="9"/>
        <v>125041244.83</v>
      </c>
      <c r="F48" s="14">
        <f t="shared" si="9"/>
        <v>119633458.69</v>
      </c>
      <c r="G48" s="14">
        <f t="shared" si="9"/>
        <v>90047465.11999999</v>
      </c>
    </row>
    <row r="49" spans="1:7" ht="15">
      <c r="A49" s="15" t="s">
        <v>52</v>
      </c>
      <c r="B49" s="14">
        <v>23400865.81</v>
      </c>
      <c r="C49" s="14">
        <v>30206121.88</v>
      </c>
      <c r="D49" s="14">
        <v>53606987.69</v>
      </c>
      <c r="E49" s="14">
        <v>24739871.07</v>
      </c>
      <c r="F49" s="14">
        <v>23847527.55</v>
      </c>
      <c r="G49" s="14">
        <f>D49-E49</f>
        <v>28867116.619999997</v>
      </c>
    </row>
    <row r="50" spans="1:7" ht="15">
      <c r="A50" s="15" t="s">
        <v>53</v>
      </c>
      <c r="B50" s="14">
        <v>2713113</v>
      </c>
      <c r="C50" s="14">
        <v>485040.02</v>
      </c>
      <c r="D50" s="14">
        <v>3198153.02</v>
      </c>
      <c r="E50" s="14">
        <v>1249833.41</v>
      </c>
      <c r="F50" s="14">
        <v>1197637.29</v>
      </c>
      <c r="G50" s="14">
        <f aca="true" t="shared" si="10" ref="G50:G57">D50-E50</f>
        <v>1948319.61</v>
      </c>
    </row>
    <row r="51" spans="1:7" ht="15">
      <c r="A51" s="15" t="s">
        <v>54</v>
      </c>
      <c r="B51" s="14">
        <v>364979.2</v>
      </c>
      <c r="C51" s="14">
        <v>620467.08</v>
      </c>
      <c r="D51" s="14">
        <v>985446.28</v>
      </c>
      <c r="E51" s="14">
        <v>258386.04</v>
      </c>
      <c r="F51" s="14">
        <v>258386.04</v>
      </c>
      <c r="G51" s="14">
        <f t="shared" si="10"/>
        <v>727060.24</v>
      </c>
    </row>
    <row r="52" spans="1:7" ht="15">
      <c r="A52" s="15" t="s">
        <v>55</v>
      </c>
      <c r="B52" s="14">
        <v>34444079.92</v>
      </c>
      <c r="C52" s="14">
        <v>41685476.54</v>
      </c>
      <c r="D52" s="14">
        <v>76129556.46</v>
      </c>
      <c r="E52" s="14">
        <v>62213667.54</v>
      </c>
      <c r="F52" s="14">
        <v>57828462.36</v>
      </c>
      <c r="G52" s="14">
        <f t="shared" si="10"/>
        <v>13915888.919999994</v>
      </c>
    </row>
    <row r="53" spans="1:7" ht="15">
      <c r="A53" s="15" t="s">
        <v>56</v>
      </c>
      <c r="B53" s="14">
        <v>621638.12</v>
      </c>
      <c r="C53" s="14">
        <v>42332.52</v>
      </c>
      <c r="D53" s="14">
        <v>663970.64</v>
      </c>
      <c r="E53" s="14">
        <v>51732.52</v>
      </c>
      <c r="F53" s="14">
        <v>0</v>
      </c>
      <c r="G53" s="14">
        <f t="shared" si="10"/>
        <v>612238.12</v>
      </c>
    </row>
    <row r="54" spans="1:7" ht="15">
      <c r="A54" s="15" t="s">
        <v>57</v>
      </c>
      <c r="B54" s="14">
        <v>12575566.74</v>
      </c>
      <c r="C54" s="14">
        <v>33114731.16</v>
      </c>
      <c r="D54" s="14">
        <v>45690297.9</v>
      </c>
      <c r="E54" s="14">
        <v>7402467.52</v>
      </c>
      <c r="F54" s="14">
        <v>7376158.72</v>
      </c>
      <c r="G54" s="14">
        <f t="shared" si="10"/>
        <v>38287830.379999995</v>
      </c>
    </row>
    <row r="55" spans="1:7" ht="15">
      <c r="A55" s="15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ht="15">
      <c r="A56" s="15" t="s">
        <v>59</v>
      </c>
      <c r="B56" s="14">
        <v>0</v>
      </c>
      <c r="C56" s="14">
        <v>10000000</v>
      </c>
      <c r="D56" s="14">
        <v>10000000</v>
      </c>
      <c r="E56" s="14">
        <v>10000000</v>
      </c>
      <c r="F56" s="14">
        <v>10000000</v>
      </c>
      <c r="G56" s="14">
        <f t="shared" si="10"/>
        <v>0</v>
      </c>
    </row>
    <row r="57" spans="1:7" ht="15">
      <c r="A57" s="15" t="s">
        <v>60</v>
      </c>
      <c r="B57" s="14">
        <v>23430270.62</v>
      </c>
      <c r="C57" s="14">
        <v>1384027.34</v>
      </c>
      <c r="D57" s="14">
        <v>24814297.96</v>
      </c>
      <c r="E57" s="14">
        <v>19125286.73</v>
      </c>
      <c r="F57" s="14">
        <v>19125286.73</v>
      </c>
      <c r="G57" s="14">
        <f t="shared" si="10"/>
        <v>5689011.23</v>
      </c>
    </row>
    <row r="58" spans="1:7" ht="15">
      <c r="A58" s="13" t="s">
        <v>61</v>
      </c>
      <c r="B58" s="14">
        <f>SUM(B59:B61)</f>
        <v>302179742.09</v>
      </c>
      <c r="C58" s="14">
        <f aca="true" t="shared" si="11" ref="C58:G58">SUM(C59:C61)</f>
        <v>461195530.03000003</v>
      </c>
      <c r="D58" s="14">
        <f t="shared" si="11"/>
        <v>763375272.1199999</v>
      </c>
      <c r="E58" s="14">
        <f t="shared" si="11"/>
        <v>379039829.46</v>
      </c>
      <c r="F58" s="14">
        <f t="shared" si="11"/>
        <v>363879002.8</v>
      </c>
      <c r="G58" s="14">
        <f t="shared" si="11"/>
        <v>384335442.65999997</v>
      </c>
    </row>
    <row r="59" spans="1:7" ht="15">
      <c r="A59" s="15" t="s">
        <v>62</v>
      </c>
      <c r="B59" s="14">
        <v>271982406</v>
      </c>
      <c r="C59" s="14">
        <v>319447396.43</v>
      </c>
      <c r="D59" s="14">
        <v>591429802.43</v>
      </c>
      <c r="E59" s="14">
        <v>298875778.88</v>
      </c>
      <c r="F59" s="14">
        <v>287341933.12</v>
      </c>
      <c r="G59" s="14">
        <f>D59-E59</f>
        <v>292554023.54999995</v>
      </c>
    </row>
    <row r="60" spans="1:7" ht="15">
      <c r="A60" s="15" t="s">
        <v>63</v>
      </c>
      <c r="B60" s="14">
        <v>29942136.09</v>
      </c>
      <c r="C60" s="14">
        <v>140123555.55</v>
      </c>
      <c r="D60" s="14">
        <v>170065691.64</v>
      </c>
      <c r="E60" s="14">
        <v>78539472.53</v>
      </c>
      <c r="F60" s="14">
        <v>74912491.63</v>
      </c>
      <c r="G60" s="14">
        <f aca="true" t="shared" si="12" ref="G60:G61">D60-E60</f>
        <v>91526219.10999998</v>
      </c>
    </row>
    <row r="61" spans="1:7" ht="15">
      <c r="A61" s="15" t="s">
        <v>64</v>
      </c>
      <c r="B61" s="14">
        <v>255200</v>
      </c>
      <c r="C61" s="14">
        <v>1624578.05</v>
      </c>
      <c r="D61" s="14">
        <v>1879778.05</v>
      </c>
      <c r="E61" s="14">
        <v>1624578.05</v>
      </c>
      <c r="F61" s="14">
        <v>1624578.05</v>
      </c>
      <c r="G61" s="14">
        <f t="shared" si="12"/>
        <v>255200</v>
      </c>
    </row>
    <row r="62" spans="1:7" ht="15">
      <c r="A62" s="13" t="s">
        <v>65</v>
      </c>
      <c r="B62" s="14">
        <f>SUM(B63:B67,B69:B70)</f>
        <v>26252641</v>
      </c>
      <c r="C62" s="14">
        <f aca="true" t="shared" si="13" ref="C62:G62">SUM(C63:C67,C69:C70)</f>
        <v>5594806.88</v>
      </c>
      <c r="D62" s="14">
        <f t="shared" si="13"/>
        <v>31847447.880000003</v>
      </c>
      <c r="E62" s="14">
        <f t="shared" si="13"/>
        <v>11011727.62</v>
      </c>
      <c r="F62" s="14">
        <f t="shared" si="13"/>
        <v>11011727.62</v>
      </c>
      <c r="G62" s="14">
        <f t="shared" si="13"/>
        <v>20835720.26</v>
      </c>
    </row>
    <row r="63" spans="1:7" ht="15">
      <c r="A63" s="15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5">
      <c r="A64" s="15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aca="true" t="shared" si="14" ref="G64:G70">D64-E64</f>
        <v>0</v>
      </c>
    </row>
    <row r="65" spans="1:7" ht="15">
      <c r="A65" s="15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ht="15">
      <c r="A66" s="15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ht="15">
      <c r="A67" s="15" t="s">
        <v>70</v>
      </c>
      <c r="B67" s="14">
        <v>26252641</v>
      </c>
      <c r="C67" s="14">
        <v>5023626.12</v>
      </c>
      <c r="D67" s="14">
        <v>31276267.12</v>
      </c>
      <c r="E67" s="14">
        <v>11011727.62</v>
      </c>
      <c r="F67" s="14">
        <v>11011727.62</v>
      </c>
      <c r="G67" s="14">
        <f t="shared" si="14"/>
        <v>20264539.5</v>
      </c>
    </row>
    <row r="68" spans="1:7" ht="15">
      <c r="A68" s="15" t="s">
        <v>71</v>
      </c>
      <c r="B68" s="14"/>
      <c r="C68" s="14"/>
      <c r="D68" s="14"/>
      <c r="E68" s="14"/>
      <c r="F68" s="14"/>
      <c r="G68" s="14"/>
    </row>
    <row r="69" spans="1:7" ht="15">
      <c r="A69" s="15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ht="15">
      <c r="A70" s="15" t="s">
        <v>73</v>
      </c>
      <c r="B70" s="14">
        <v>0</v>
      </c>
      <c r="C70" s="14">
        <v>571180.76</v>
      </c>
      <c r="D70" s="14">
        <v>571180.76</v>
      </c>
      <c r="E70" s="14">
        <v>0</v>
      </c>
      <c r="F70" s="14">
        <v>0</v>
      </c>
      <c r="G70" s="14">
        <f t="shared" si="14"/>
        <v>571180.76</v>
      </c>
    </row>
    <row r="71" spans="1:7" ht="15">
      <c r="A71" s="13" t="s">
        <v>74</v>
      </c>
      <c r="B71" s="14">
        <f>SUM(B72:B74)</f>
        <v>0</v>
      </c>
      <c r="C71" s="14">
        <f aca="true" t="shared" si="15" ref="C71:G71">SUM(C72:C74)</f>
        <v>0</v>
      </c>
      <c r="D71" s="14">
        <f t="shared" si="15"/>
        <v>0</v>
      </c>
      <c r="E71" s="14">
        <f t="shared" si="15"/>
        <v>0</v>
      </c>
      <c r="F71" s="14">
        <f t="shared" si="15"/>
        <v>0</v>
      </c>
      <c r="G71" s="14">
        <f t="shared" si="15"/>
        <v>0</v>
      </c>
    </row>
    <row r="72" spans="1:7" ht="15">
      <c r="A72" s="15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5">
      <c r="A73" s="15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aca="true" t="shared" si="16" ref="G73:G74">D73-E73</f>
        <v>0</v>
      </c>
    </row>
    <row r="74" spans="1:7" ht="15">
      <c r="A74" s="15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ht="15">
      <c r="A75" s="13" t="s">
        <v>78</v>
      </c>
      <c r="B75" s="14">
        <f>SUM(B76:B82)</f>
        <v>72273583.8</v>
      </c>
      <c r="C75" s="14">
        <f aca="true" t="shared" si="17" ref="C75:G75">SUM(C76:C82)</f>
        <v>-72273583.8</v>
      </c>
      <c r="D75" s="14">
        <f t="shared" si="17"/>
        <v>0</v>
      </c>
      <c r="E75" s="14">
        <f t="shared" si="17"/>
        <v>0</v>
      </c>
      <c r="F75" s="14">
        <f t="shared" si="17"/>
        <v>0</v>
      </c>
      <c r="G75" s="14">
        <f t="shared" si="17"/>
        <v>0</v>
      </c>
    </row>
    <row r="76" spans="1:7" ht="15">
      <c r="A76" s="15" t="s">
        <v>79</v>
      </c>
      <c r="B76" s="14">
        <v>72173583.84</v>
      </c>
      <c r="C76" s="14">
        <v>-72173583.84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5">
      <c r="A77" s="15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aca="true" t="shared" si="18" ref="G77:G82">D77-E77</f>
        <v>0</v>
      </c>
    </row>
    <row r="78" spans="1:7" ht="15">
      <c r="A78" s="15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ht="15">
      <c r="A79" s="15" t="s">
        <v>82</v>
      </c>
      <c r="B79" s="14">
        <v>99999.96</v>
      </c>
      <c r="C79" s="14">
        <v>-99999.96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ht="15">
      <c r="A80" s="15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ht="15">
      <c r="A81" s="15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ht="15">
      <c r="A82" s="15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ht="15">
      <c r="A83" s="16"/>
      <c r="B83" s="17"/>
      <c r="C83" s="17"/>
      <c r="D83" s="17"/>
      <c r="E83" s="17"/>
      <c r="F83" s="17"/>
      <c r="G83" s="17"/>
    </row>
    <row r="84" spans="1:7" ht="15">
      <c r="A84" s="18" t="s">
        <v>86</v>
      </c>
      <c r="B84" s="12">
        <f>SUM(B85,B93,B103,B113,B123,B133,B137,B146,B150)</f>
        <v>1085346824.3400002</v>
      </c>
      <c r="C84" s="12">
        <f aca="true" t="shared" si="19" ref="C84:G84">SUM(C85,C93,C103,C113,C123,C133,C137,C146,C150)</f>
        <v>931009836.49</v>
      </c>
      <c r="D84" s="12">
        <f t="shared" si="19"/>
        <v>2016356660.83</v>
      </c>
      <c r="E84" s="12">
        <f t="shared" si="19"/>
        <v>1160993984.61</v>
      </c>
      <c r="F84" s="12">
        <f t="shared" si="19"/>
        <v>1088539714.4099998</v>
      </c>
      <c r="G84" s="12">
        <f t="shared" si="19"/>
        <v>855362676.22</v>
      </c>
    </row>
    <row r="85" spans="1:7" ht="15">
      <c r="A85" s="13" t="s">
        <v>13</v>
      </c>
      <c r="B85" s="14">
        <f>SUM(B86:B92)</f>
        <v>350000000.16</v>
      </c>
      <c r="C85" s="14">
        <f aca="true" t="shared" si="20" ref="C85:G85">SUM(C86:C92)</f>
        <v>-22478757.109999992</v>
      </c>
      <c r="D85" s="14">
        <f t="shared" si="20"/>
        <v>327521243.05</v>
      </c>
      <c r="E85" s="14">
        <f t="shared" si="20"/>
        <v>327521243.05</v>
      </c>
      <c r="F85" s="14">
        <f t="shared" si="20"/>
        <v>323776131.81</v>
      </c>
      <c r="G85" s="14">
        <f t="shared" si="20"/>
        <v>0</v>
      </c>
    </row>
    <row r="86" spans="1:7" ht="15">
      <c r="A86" s="15" t="s">
        <v>14</v>
      </c>
      <c r="B86" s="14">
        <v>135067867.2</v>
      </c>
      <c r="C86" s="14">
        <v>14784481.15</v>
      </c>
      <c r="D86" s="14">
        <v>149852348.35</v>
      </c>
      <c r="E86" s="14">
        <v>149852348.35</v>
      </c>
      <c r="F86" s="14">
        <v>149852348.35</v>
      </c>
      <c r="G86" s="14">
        <f>D86-E86</f>
        <v>0</v>
      </c>
    </row>
    <row r="87" spans="1:7" ht="15">
      <c r="A87" s="15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aca="true" t="shared" si="21" ref="G87:G92">D87-E87</f>
        <v>0</v>
      </c>
    </row>
    <row r="88" spans="1:7" ht="15">
      <c r="A88" s="15" t="s">
        <v>16</v>
      </c>
      <c r="B88" s="14">
        <v>37614093.36</v>
      </c>
      <c r="C88" s="14">
        <v>-19293284.56</v>
      </c>
      <c r="D88" s="14">
        <v>18320808.8</v>
      </c>
      <c r="E88" s="14">
        <v>18320808.8</v>
      </c>
      <c r="F88" s="14">
        <v>18320808.8</v>
      </c>
      <c r="G88" s="14">
        <f t="shared" si="21"/>
        <v>0</v>
      </c>
    </row>
    <row r="89" spans="1:7" ht="15">
      <c r="A89" s="15" t="s">
        <v>17</v>
      </c>
      <c r="B89" s="14">
        <v>133365361.56</v>
      </c>
      <c r="C89" s="14">
        <v>-54183055.41</v>
      </c>
      <c r="D89" s="14">
        <v>79182306.15</v>
      </c>
      <c r="E89" s="14">
        <v>79182306.15</v>
      </c>
      <c r="F89" s="14">
        <v>75437194.91</v>
      </c>
      <c r="G89" s="14">
        <f t="shared" si="21"/>
        <v>0</v>
      </c>
    </row>
    <row r="90" spans="1:7" ht="15">
      <c r="A90" s="15" t="s">
        <v>18</v>
      </c>
      <c r="B90" s="14">
        <v>43952678.04</v>
      </c>
      <c r="C90" s="14">
        <v>36213101.71</v>
      </c>
      <c r="D90" s="14">
        <v>80165779.75</v>
      </c>
      <c r="E90" s="14">
        <v>80165779.75</v>
      </c>
      <c r="F90" s="14">
        <v>80165779.75</v>
      </c>
      <c r="G90" s="14">
        <f t="shared" si="21"/>
        <v>0</v>
      </c>
    </row>
    <row r="91" spans="1:7" ht="15">
      <c r="A91" s="15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ht="15">
      <c r="A92" s="15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ht="15">
      <c r="A93" s="13" t="s">
        <v>21</v>
      </c>
      <c r="B93" s="14">
        <f>SUM(B94:B102)</f>
        <v>0</v>
      </c>
      <c r="C93" s="14">
        <f aca="true" t="shared" si="22" ref="C93:G93">SUM(C94:C102)</f>
        <v>22683045.36</v>
      </c>
      <c r="D93" s="14">
        <f t="shared" si="22"/>
        <v>22683045.36</v>
      </c>
      <c r="E93" s="14">
        <f t="shared" si="22"/>
        <v>2098048.81</v>
      </c>
      <c r="F93" s="14">
        <f t="shared" si="22"/>
        <v>2098048.81</v>
      </c>
      <c r="G93" s="14">
        <f t="shared" si="22"/>
        <v>20584996.55</v>
      </c>
    </row>
    <row r="94" spans="1:7" ht="15">
      <c r="A94" s="15" t="s">
        <v>22</v>
      </c>
      <c r="B94" s="14">
        <v>0</v>
      </c>
      <c r="C94" s="14">
        <v>1165180</v>
      </c>
      <c r="D94" s="14">
        <v>1165180</v>
      </c>
      <c r="E94" s="14">
        <v>48112.45</v>
      </c>
      <c r="F94" s="14">
        <v>48112.45</v>
      </c>
      <c r="G94" s="14">
        <f>D94-E94</f>
        <v>1117067.55</v>
      </c>
    </row>
    <row r="95" spans="1:7" ht="15">
      <c r="A95" s="15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aca="true" t="shared" si="23" ref="G95:G102">D95-E95</f>
        <v>0</v>
      </c>
    </row>
    <row r="96" spans="1:7" ht="15">
      <c r="A96" s="15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ht="15">
      <c r="A97" s="15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3"/>
        <v>0</v>
      </c>
    </row>
    <row r="98" spans="1:7" ht="15">
      <c r="A98" s="19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ht="15">
      <c r="A99" s="15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ht="15">
      <c r="A100" s="15" t="s">
        <v>28</v>
      </c>
      <c r="B100" s="14">
        <v>0</v>
      </c>
      <c r="C100" s="14">
        <v>8929466</v>
      </c>
      <c r="D100" s="14">
        <v>8929466</v>
      </c>
      <c r="E100" s="14">
        <v>0</v>
      </c>
      <c r="F100" s="14">
        <v>0</v>
      </c>
      <c r="G100" s="14">
        <f t="shared" si="23"/>
        <v>8929466</v>
      </c>
    </row>
    <row r="101" spans="1:7" ht="15">
      <c r="A101" s="15" t="s">
        <v>29</v>
      </c>
      <c r="B101" s="14">
        <v>0</v>
      </c>
      <c r="C101" s="14">
        <v>12478399.36</v>
      </c>
      <c r="D101" s="14">
        <v>12478399.36</v>
      </c>
      <c r="E101" s="14">
        <v>2049936.36</v>
      </c>
      <c r="F101" s="14">
        <v>2049936.36</v>
      </c>
      <c r="G101" s="14">
        <f t="shared" si="23"/>
        <v>10428463</v>
      </c>
    </row>
    <row r="102" spans="1:7" ht="15">
      <c r="A102" s="15" t="s">
        <v>30</v>
      </c>
      <c r="B102" s="14">
        <v>0</v>
      </c>
      <c r="C102" s="14">
        <v>110000</v>
      </c>
      <c r="D102" s="14">
        <v>110000</v>
      </c>
      <c r="E102" s="14">
        <v>0</v>
      </c>
      <c r="F102" s="14">
        <v>0</v>
      </c>
      <c r="G102" s="14">
        <f t="shared" si="23"/>
        <v>110000</v>
      </c>
    </row>
    <row r="103" spans="1:7" ht="15">
      <c r="A103" s="13" t="s">
        <v>31</v>
      </c>
      <c r="B103" s="14">
        <f>SUM(B104:B112)</f>
        <v>312879740.24</v>
      </c>
      <c r="C103" s="14">
        <f>SUM(C104:C112)</f>
        <v>-1439161.6199999987</v>
      </c>
      <c r="D103" s="14">
        <f aca="true" t="shared" si="24" ref="D103:G103">SUM(D104:D112)</f>
        <v>311440578.62</v>
      </c>
      <c r="E103" s="14">
        <f t="shared" si="24"/>
        <v>203146550.49999997</v>
      </c>
      <c r="F103" s="14">
        <f t="shared" si="24"/>
        <v>201782327.61999997</v>
      </c>
      <c r="G103" s="14">
        <f t="shared" si="24"/>
        <v>108294028.11999999</v>
      </c>
    </row>
    <row r="104" spans="1:7" ht="15">
      <c r="A104" s="15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ht="15">
      <c r="A105" s="15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aca="true" t="shared" si="25" ref="G105:G112">D105-E105</f>
        <v>0</v>
      </c>
    </row>
    <row r="106" spans="1:7" ht="15">
      <c r="A106" s="15" t="s">
        <v>34</v>
      </c>
      <c r="B106" s="14">
        <v>0</v>
      </c>
      <c r="C106" s="14">
        <v>17620956</v>
      </c>
      <c r="D106" s="14">
        <v>17620956</v>
      </c>
      <c r="E106" s="14">
        <v>7524400</v>
      </c>
      <c r="F106" s="14">
        <v>7524400</v>
      </c>
      <c r="G106" s="14">
        <f t="shared" si="25"/>
        <v>10096556</v>
      </c>
    </row>
    <row r="107" spans="1:7" ht="15">
      <c r="A107" s="15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5"/>
        <v>0</v>
      </c>
    </row>
    <row r="108" spans="1:7" ht="15">
      <c r="A108" s="15" t="s">
        <v>36</v>
      </c>
      <c r="B108" s="14">
        <v>312879740.24</v>
      </c>
      <c r="C108" s="14">
        <v>-21185133.22</v>
      </c>
      <c r="D108" s="14">
        <v>291694607.02</v>
      </c>
      <c r="E108" s="14">
        <v>195231500.73</v>
      </c>
      <c r="F108" s="14">
        <v>193867277.85</v>
      </c>
      <c r="G108" s="14">
        <f t="shared" si="25"/>
        <v>96463106.28999999</v>
      </c>
    </row>
    <row r="109" spans="1:7" ht="15">
      <c r="A109" s="15" t="s">
        <v>37</v>
      </c>
      <c r="B109" s="14">
        <v>0</v>
      </c>
      <c r="C109" s="14">
        <v>1965109.6</v>
      </c>
      <c r="D109" s="14">
        <v>1965109.6</v>
      </c>
      <c r="E109" s="14">
        <v>351173.76</v>
      </c>
      <c r="F109" s="14">
        <v>351173.76</v>
      </c>
      <c r="G109" s="14">
        <f t="shared" si="25"/>
        <v>1613935.84</v>
      </c>
    </row>
    <row r="110" spans="1:7" ht="15">
      <c r="A110" s="15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5"/>
        <v>0</v>
      </c>
    </row>
    <row r="111" spans="1:7" ht="15">
      <c r="A111" s="15" t="s">
        <v>39</v>
      </c>
      <c r="B111" s="14">
        <v>0</v>
      </c>
      <c r="C111" s="14">
        <v>159906</v>
      </c>
      <c r="D111" s="14">
        <v>159906</v>
      </c>
      <c r="E111" s="14">
        <v>39476.01</v>
      </c>
      <c r="F111" s="14">
        <v>39476.01</v>
      </c>
      <c r="G111" s="14">
        <f t="shared" si="25"/>
        <v>120429.98999999999</v>
      </c>
    </row>
    <row r="112" spans="1:7" ht="15">
      <c r="A112" s="15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5"/>
        <v>0</v>
      </c>
    </row>
    <row r="113" spans="1:7" ht="15">
      <c r="A113" s="13" t="s">
        <v>41</v>
      </c>
      <c r="B113" s="14">
        <f>SUM(B114:B122)</f>
        <v>106674798.9</v>
      </c>
      <c r="C113" s="14">
        <f aca="true" t="shared" si="26" ref="C113:G113">SUM(C114:C122)</f>
        <v>160148393.58</v>
      </c>
      <c r="D113" s="14">
        <f t="shared" si="26"/>
        <v>266823192.48</v>
      </c>
      <c r="E113" s="14">
        <f t="shared" si="26"/>
        <v>145971740.29</v>
      </c>
      <c r="F113" s="14">
        <f t="shared" si="26"/>
        <v>121317955.06</v>
      </c>
      <c r="G113" s="14">
        <f t="shared" si="26"/>
        <v>120851452.19</v>
      </c>
    </row>
    <row r="114" spans="1:7" ht="15">
      <c r="A114" s="15" t="s">
        <v>42</v>
      </c>
      <c r="B114" s="14">
        <v>25000000</v>
      </c>
      <c r="C114" s="14">
        <v>-21781678.83</v>
      </c>
      <c r="D114" s="14">
        <v>3218321.17</v>
      </c>
      <c r="E114" s="14">
        <v>159317.65</v>
      </c>
      <c r="F114" s="14">
        <v>159317.65</v>
      </c>
      <c r="G114" s="14">
        <f>D114-E114</f>
        <v>3059003.52</v>
      </c>
    </row>
    <row r="115" spans="1:7" ht="15">
      <c r="A115" s="15" t="s">
        <v>43</v>
      </c>
      <c r="B115" s="14">
        <v>81674798.9</v>
      </c>
      <c r="C115" s="14">
        <v>174853318.58</v>
      </c>
      <c r="D115" s="14">
        <v>256528117.48</v>
      </c>
      <c r="E115" s="14">
        <v>143164854.64</v>
      </c>
      <c r="F115" s="14">
        <v>118511069.41</v>
      </c>
      <c r="G115" s="14">
        <f aca="true" t="shared" si="27" ref="G115:G122">D115-E115</f>
        <v>113363262.84</v>
      </c>
    </row>
    <row r="116" spans="1:7" ht="15">
      <c r="A116" s="15" t="s">
        <v>44</v>
      </c>
      <c r="B116" s="14">
        <v>0</v>
      </c>
      <c r="C116" s="14">
        <v>2681185.83</v>
      </c>
      <c r="D116" s="14">
        <v>2681185.83</v>
      </c>
      <c r="E116" s="14">
        <v>0</v>
      </c>
      <c r="F116" s="14">
        <v>0</v>
      </c>
      <c r="G116" s="14">
        <f t="shared" si="27"/>
        <v>2681185.83</v>
      </c>
    </row>
    <row r="117" spans="1:7" ht="15">
      <c r="A117" s="15" t="s">
        <v>45</v>
      </c>
      <c r="B117" s="14">
        <v>0</v>
      </c>
      <c r="C117" s="14">
        <v>4395568</v>
      </c>
      <c r="D117" s="14">
        <v>4395568</v>
      </c>
      <c r="E117" s="14">
        <v>2647568</v>
      </c>
      <c r="F117" s="14">
        <v>2647568</v>
      </c>
      <c r="G117" s="14">
        <f t="shared" si="27"/>
        <v>1748000</v>
      </c>
    </row>
    <row r="118" spans="1:7" ht="15">
      <c r="A118" s="15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7"/>
        <v>0</v>
      </c>
    </row>
    <row r="119" spans="1:7" ht="15">
      <c r="A119" s="15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7"/>
        <v>0</v>
      </c>
    </row>
    <row r="120" spans="1:7" ht="15">
      <c r="A120" s="15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7"/>
        <v>0</v>
      </c>
    </row>
    <row r="121" spans="1:7" ht="15">
      <c r="A121" s="15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7"/>
        <v>0</v>
      </c>
    </row>
    <row r="122" spans="1:7" ht="15">
      <c r="A122" s="15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7"/>
        <v>0</v>
      </c>
    </row>
    <row r="123" spans="1:7" ht="15">
      <c r="A123" s="13" t="s">
        <v>51</v>
      </c>
      <c r="B123" s="14">
        <f>SUM(B124:B132)</f>
        <v>11076113.4</v>
      </c>
      <c r="C123" s="14">
        <f aca="true" t="shared" si="28" ref="C123:G123">SUM(C124:C132)</f>
        <v>12692355.99</v>
      </c>
      <c r="D123" s="14">
        <f t="shared" si="28"/>
        <v>23768469.39</v>
      </c>
      <c r="E123" s="14">
        <f t="shared" si="28"/>
        <v>2572324.65</v>
      </c>
      <c r="F123" s="14">
        <f t="shared" si="28"/>
        <v>2572324.65</v>
      </c>
      <c r="G123" s="14">
        <f t="shared" si="28"/>
        <v>21196144.740000002</v>
      </c>
    </row>
    <row r="124" spans="1:7" ht="15">
      <c r="A124" s="15" t="s">
        <v>52</v>
      </c>
      <c r="B124" s="14">
        <v>4876113.4</v>
      </c>
      <c r="C124" s="14">
        <v>3411755</v>
      </c>
      <c r="D124" s="14">
        <v>8287868.4</v>
      </c>
      <c r="E124" s="14">
        <v>0</v>
      </c>
      <c r="F124" s="14">
        <v>0</v>
      </c>
      <c r="G124" s="14">
        <f>D124-E124</f>
        <v>8287868.4</v>
      </c>
    </row>
    <row r="125" spans="1:7" ht="15">
      <c r="A125" s="15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aca="true" t="shared" si="29" ref="G125:G132">D125-E125</f>
        <v>0</v>
      </c>
    </row>
    <row r="126" spans="1:7" ht="15">
      <c r="A126" s="15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9"/>
        <v>0</v>
      </c>
    </row>
    <row r="127" spans="1:7" ht="15">
      <c r="A127" s="15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9"/>
        <v>0</v>
      </c>
    </row>
    <row r="128" spans="1:7" ht="15">
      <c r="A128" s="15" t="s">
        <v>56</v>
      </c>
      <c r="B128" s="14">
        <v>0</v>
      </c>
      <c r="C128" s="14">
        <v>6080600</v>
      </c>
      <c r="D128" s="14">
        <v>6080600</v>
      </c>
      <c r="E128" s="14">
        <v>2572324.65</v>
      </c>
      <c r="F128" s="14">
        <v>2572324.65</v>
      </c>
      <c r="G128" s="14">
        <f t="shared" si="29"/>
        <v>3508275.35</v>
      </c>
    </row>
    <row r="129" spans="1:7" ht="15">
      <c r="A129" s="15" t="s">
        <v>57</v>
      </c>
      <c r="B129" s="14">
        <v>6200000</v>
      </c>
      <c r="C129" s="14">
        <v>3200000.99</v>
      </c>
      <c r="D129" s="14">
        <v>9400000.99</v>
      </c>
      <c r="E129" s="14">
        <v>0</v>
      </c>
      <c r="F129" s="14">
        <v>0</v>
      </c>
      <c r="G129" s="14">
        <f t="shared" si="29"/>
        <v>9400000.99</v>
      </c>
    </row>
    <row r="130" spans="1:7" ht="15">
      <c r="A130" s="15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9"/>
        <v>0</v>
      </c>
    </row>
    <row r="131" spans="1:7" ht="15">
      <c r="A131" s="15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9"/>
        <v>0</v>
      </c>
    </row>
    <row r="132" spans="1:7" ht="15">
      <c r="A132" s="15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9"/>
        <v>0</v>
      </c>
    </row>
    <row r="133" spans="1:7" ht="15">
      <c r="A133" s="13" t="s">
        <v>61</v>
      </c>
      <c r="B133" s="14">
        <f>SUM(B134:B136)</f>
        <v>184507863.88</v>
      </c>
      <c r="C133" s="14">
        <f aca="true" t="shared" si="30" ref="C133:G133">SUM(C134:C136)</f>
        <v>697130376.49</v>
      </c>
      <c r="D133" s="14">
        <f t="shared" si="30"/>
        <v>881638240.3699999</v>
      </c>
      <c r="E133" s="14">
        <f t="shared" si="30"/>
        <v>342346073.23</v>
      </c>
      <c r="F133" s="14">
        <f t="shared" si="30"/>
        <v>299654922.38</v>
      </c>
      <c r="G133" s="14">
        <f t="shared" si="30"/>
        <v>539292167.14</v>
      </c>
    </row>
    <row r="134" spans="1:7" ht="15">
      <c r="A134" s="15" t="s">
        <v>62</v>
      </c>
      <c r="B134" s="14">
        <v>184507863.88</v>
      </c>
      <c r="C134" s="14">
        <v>483155601.92</v>
      </c>
      <c r="D134" s="14">
        <v>667663465.8</v>
      </c>
      <c r="E134" s="14">
        <v>223552380.4</v>
      </c>
      <c r="F134" s="14">
        <v>200540823.72</v>
      </c>
      <c r="G134" s="14">
        <f>D134-E134</f>
        <v>444111085.4</v>
      </c>
    </row>
    <row r="135" spans="1:7" ht="15">
      <c r="A135" s="15" t="s">
        <v>63</v>
      </c>
      <c r="B135" s="14">
        <v>0</v>
      </c>
      <c r="C135" s="14">
        <v>213974774.57</v>
      </c>
      <c r="D135" s="14">
        <v>213974774.57</v>
      </c>
      <c r="E135" s="14">
        <v>118793692.83</v>
      </c>
      <c r="F135" s="14">
        <v>99114098.66</v>
      </c>
      <c r="G135" s="14">
        <f aca="true" t="shared" si="31" ref="G135:G136">D135-E135</f>
        <v>95181081.74</v>
      </c>
    </row>
    <row r="136" spans="1:7" ht="15">
      <c r="A136" s="15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1"/>
        <v>0</v>
      </c>
    </row>
    <row r="137" spans="1:7" ht="15">
      <c r="A137" s="13" t="s">
        <v>65</v>
      </c>
      <c r="B137" s="14">
        <f>SUM(B138:B142,B144:B145)</f>
        <v>0</v>
      </c>
      <c r="C137" s="14">
        <f aca="true" t="shared" si="32" ref="C137:G137">SUM(C138:C142,C144:C145)</f>
        <v>0</v>
      </c>
      <c r="D137" s="14">
        <f t="shared" si="32"/>
        <v>0</v>
      </c>
      <c r="E137" s="14">
        <f t="shared" si="32"/>
        <v>0</v>
      </c>
      <c r="F137" s="14">
        <f t="shared" si="32"/>
        <v>0</v>
      </c>
      <c r="G137" s="14">
        <f t="shared" si="32"/>
        <v>0</v>
      </c>
    </row>
    <row r="138" spans="1:7" ht="15">
      <c r="A138" s="15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5">
      <c r="A139" s="15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aca="true" t="shared" si="33" ref="G139:G145">D139-E139</f>
        <v>0</v>
      </c>
    </row>
    <row r="140" spans="1:7" ht="15">
      <c r="A140" s="15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3"/>
        <v>0</v>
      </c>
    </row>
    <row r="141" spans="1:7" ht="15">
      <c r="A141" s="15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3"/>
        <v>0</v>
      </c>
    </row>
    <row r="142" spans="1:7" ht="15">
      <c r="A142" s="15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3"/>
        <v>0</v>
      </c>
    </row>
    <row r="143" spans="1:7" ht="15">
      <c r="A143" s="15" t="s">
        <v>71</v>
      </c>
      <c r="B143" s="14"/>
      <c r="C143" s="14"/>
      <c r="D143" s="14"/>
      <c r="E143" s="14"/>
      <c r="F143" s="14"/>
      <c r="G143" s="14"/>
    </row>
    <row r="144" spans="1:7" ht="15">
      <c r="A144" s="15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3"/>
        <v>0</v>
      </c>
    </row>
    <row r="145" spans="1:7" ht="15">
      <c r="A145" s="15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3"/>
        <v>0</v>
      </c>
    </row>
    <row r="146" spans="1:7" ht="15">
      <c r="A146" s="13" t="s">
        <v>74</v>
      </c>
      <c r="B146" s="14">
        <f>SUM(B147:B149)</f>
        <v>0</v>
      </c>
      <c r="C146" s="14">
        <f aca="true" t="shared" si="34" ref="C146:G146">SUM(C147:C149)</f>
        <v>0</v>
      </c>
      <c r="D146" s="14">
        <f t="shared" si="34"/>
        <v>0</v>
      </c>
      <c r="E146" s="14">
        <f t="shared" si="34"/>
        <v>0</v>
      </c>
      <c r="F146" s="14">
        <f t="shared" si="34"/>
        <v>0</v>
      </c>
      <c r="G146" s="14">
        <f t="shared" si="34"/>
        <v>0</v>
      </c>
    </row>
    <row r="147" spans="1:7" ht="15">
      <c r="A147" s="15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5">
      <c r="A148" s="15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aca="true" t="shared" si="35" ref="G148:G149">D148-E148</f>
        <v>0</v>
      </c>
    </row>
    <row r="149" spans="1:7" ht="15">
      <c r="A149" s="15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5"/>
        <v>0</v>
      </c>
    </row>
    <row r="150" spans="1:7" ht="15">
      <c r="A150" s="13" t="s">
        <v>78</v>
      </c>
      <c r="B150" s="14">
        <f>SUM(B151:B157)</f>
        <v>120208307.76</v>
      </c>
      <c r="C150" s="14">
        <f aca="true" t="shared" si="36" ref="C150:G150">SUM(C151:C157)</f>
        <v>62273583.800000004</v>
      </c>
      <c r="D150" s="14">
        <f t="shared" si="36"/>
        <v>182481891.56000003</v>
      </c>
      <c r="E150" s="14">
        <f t="shared" si="36"/>
        <v>137338004.08</v>
      </c>
      <c r="F150" s="14">
        <f t="shared" si="36"/>
        <v>137338004.08</v>
      </c>
      <c r="G150" s="14">
        <f t="shared" si="36"/>
        <v>45143887.48000001</v>
      </c>
    </row>
    <row r="151" spans="1:7" ht="15">
      <c r="A151" s="15" t="s">
        <v>79</v>
      </c>
      <c r="B151" s="14">
        <v>0</v>
      </c>
      <c r="C151" s="14">
        <v>72173583.84</v>
      </c>
      <c r="D151" s="14">
        <v>72173583.84</v>
      </c>
      <c r="E151" s="14">
        <v>53827580.85</v>
      </c>
      <c r="F151" s="14">
        <v>53827580.85</v>
      </c>
      <c r="G151" s="14">
        <f>D151-E151</f>
        <v>18346002.990000002</v>
      </c>
    </row>
    <row r="152" spans="1:7" ht="15">
      <c r="A152" s="15" t="s">
        <v>80</v>
      </c>
      <c r="B152" s="14">
        <v>120208307.76</v>
      </c>
      <c r="C152" s="14">
        <v>-10000000</v>
      </c>
      <c r="D152" s="14">
        <v>110208307.76</v>
      </c>
      <c r="E152" s="14">
        <v>83421476.05</v>
      </c>
      <c r="F152" s="14">
        <v>83421476.05</v>
      </c>
      <c r="G152" s="14">
        <f aca="true" t="shared" si="37" ref="G152:G157">D152-E152</f>
        <v>26786831.71000001</v>
      </c>
    </row>
    <row r="153" spans="1:7" ht="15">
      <c r="A153" s="15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7"/>
        <v>0</v>
      </c>
    </row>
    <row r="154" spans="1:7" ht="15">
      <c r="A154" s="19" t="s">
        <v>82</v>
      </c>
      <c r="B154" s="14">
        <v>0</v>
      </c>
      <c r="C154" s="14">
        <v>99999.96</v>
      </c>
      <c r="D154" s="14">
        <v>99999.96</v>
      </c>
      <c r="E154" s="14">
        <v>88947.18</v>
      </c>
      <c r="F154" s="14">
        <v>88947.18</v>
      </c>
      <c r="G154" s="14">
        <f t="shared" si="37"/>
        <v>11052.780000000013</v>
      </c>
    </row>
    <row r="155" spans="1:7" ht="15">
      <c r="A155" s="15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7"/>
        <v>0</v>
      </c>
    </row>
    <row r="156" spans="1:7" ht="15">
      <c r="A156" s="15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7"/>
        <v>0</v>
      </c>
    </row>
    <row r="157" spans="1:7" ht="15">
      <c r="A157" s="15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7"/>
        <v>0</v>
      </c>
    </row>
    <row r="158" spans="1:7" ht="15">
      <c r="A158" s="20"/>
      <c r="B158" s="17"/>
      <c r="C158" s="17"/>
      <c r="D158" s="17"/>
      <c r="E158" s="17"/>
      <c r="F158" s="17"/>
      <c r="G158" s="17"/>
    </row>
    <row r="159" spans="1:7" ht="15">
      <c r="A159" s="21" t="s">
        <v>87</v>
      </c>
      <c r="B159" s="12">
        <f>B9+B84</f>
        <v>5318343755.33</v>
      </c>
      <c r="C159" s="12">
        <f aca="true" t="shared" si="38" ref="C159:G159">C9+C84</f>
        <v>1719402481.35</v>
      </c>
      <c r="D159" s="12">
        <f t="shared" si="38"/>
        <v>7037746236.679999</v>
      </c>
      <c r="E159" s="12">
        <f t="shared" si="38"/>
        <v>4138802213.299999</v>
      </c>
      <c r="F159" s="12">
        <f t="shared" si="38"/>
        <v>4038339475.15</v>
      </c>
      <c r="G159" s="12">
        <f t="shared" si="38"/>
        <v>2898944023.3799996</v>
      </c>
    </row>
    <row r="160" spans="1:7" ht="15">
      <c r="A160" s="22"/>
      <c r="B160" s="23"/>
      <c r="C160" s="23"/>
      <c r="D160" s="23"/>
      <c r="E160" s="23"/>
      <c r="F160" s="23"/>
      <c r="G160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1" r:id="rId2"/>
  <ignoredErrors>
    <ignoredError sqref="B9:G17" unlockedFormula="1"/>
    <ignoredError sqref="B18:G160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view="pageBreakPreview" zoomScaleSheetLayoutView="100" workbookViewId="0" topLeftCell="A1">
      <selection activeCell="A12" sqref="A12"/>
    </sheetView>
  </sheetViews>
  <sheetFormatPr defaultColWidth="11.421875" defaultRowHeight="15"/>
  <cols>
    <col min="1" max="1" width="59.28125" style="24" customWidth="1"/>
    <col min="2" max="6" width="20.7109375" style="25" customWidth="1"/>
    <col min="7" max="7" width="18.28125" style="25" customWidth="1"/>
  </cols>
  <sheetData>
    <row r="1" spans="1:7" ht="23.4" customHeight="1">
      <c r="A1" s="1" t="s">
        <v>88</v>
      </c>
      <c r="B1" s="1"/>
      <c r="C1" s="1"/>
      <c r="D1" s="1"/>
      <c r="E1" s="1"/>
      <c r="F1" s="1"/>
      <c r="G1" s="1"/>
    </row>
    <row r="2" spans="1:7" ht="15">
      <c r="A2" s="26" t="str">
        <f>ENTE_PUBLICO_A</f>
        <v>ORGANISMO, Gobierno del Estado de Guanajuato (a)</v>
      </c>
      <c r="B2" s="27"/>
      <c r="C2" s="27"/>
      <c r="D2" s="27"/>
      <c r="E2" s="27"/>
      <c r="F2" s="27"/>
      <c r="G2" s="28"/>
    </row>
    <row r="3" spans="1:7" ht="15">
      <c r="A3" s="29" t="s">
        <v>1</v>
      </c>
      <c r="B3" s="30"/>
      <c r="C3" s="30"/>
      <c r="D3" s="30"/>
      <c r="E3" s="30"/>
      <c r="F3" s="30"/>
      <c r="G3" s="31"/>
    </row>
    <row r="4" spans="1:7" ht="15">
      <c r="A4" s="29" t="s">
        <v>89</v>
      </c>
      <c r="B4" s="30"/>
      <c r="C4" s="30"/>
      <c r="D4" s="30"/>
      <c r="E4" s="30"/>
      <c r="F4" s="30"/>
      <c r="G4" s="31"/>
    </row>
    <row r="5" spans="1:7" ht="15">
      <c r="A5" s="32" t="str">
        <f>TRIMESTRE</f>
        <v>Del 1 de enero al 30 de septiembre de 2019 (b)</v>
      </c>
      <c r="B5" s="33"/>
      <c r="C5" s="33"/>
      <c r="D5" s="33"/>
      <c r="E5" s="33"/>
      <c r="F5" s="33"/>
      <c r="G5" s="34"/>
    </row>
    <row r="6" spans="1:7" ht="15">
      <c r="A6" s="35" t="s">
        <v>3</v>
      </c>
      <c r="B6" s="36"/>
      <c r="C6" s="36"/>
      <c r="D6" s="36"/>
      <c r="E6" s="36"/>
      <c r="F6" s="36"/>
      <c r="G6" s="37"/>
    </row>
    <row r="7" spans="1:7" ht="15">
      <c r="A7" s="38" t="s">
        <v>4</v>
      </c>
      <c r="B7" s="45" t="s">
        <v>5</v>
      </c>
      <c r="C7" s="45"/>
      <c r="D7" s="45"/>
      <c r="E7" s="45"/>
      <c r="F7" s="45"/>
      <c r="G7" s="9" t="s">
        <v>6</v>
      </c>
    </row>
    <row r="8" spans="1:7" ht="20.4">
      <c r="A8" s="6"/>
      <c r="B8" s="46" t="s">
        <v>7</v>
      </c>
      <c r="C8" s="10" t="s">
        <v>90</v>
      </c>
      <c r="D8" s="46" t="s">
        <v>91</v>
      </c>
      <c r="E8" s="46" t="s">
        <v>10</v>
      </c>
      <c r="F8" s="46" t="s">
        <v>92</v>
      </c>
      <c r="G8" s="8"/>
    </row>
    <row r="9" spans="1:7" ht="15">
      <c r="A9" s="39" t="s">
        <v>93</v>
      </c>
      <c r="B9" s="47">
        <f>SUM(B10:GASTO_NE_FIN_01)</f>
        <v>4232996930.9900007</v>
      </c>
      <c r="C9" s="47">
        <f>SUM(C10:GASTO_NE_FIN_02)</f>
        <v>788392644.8600001</v>
      </c>
      <c r="D9" s="47">
        <f>SUM(D10:GASTO_NE_FIN_03)</f>
        <v>5021389575.849998</v>
      </c>
      <c r="E9" s="47">
        <f>SUM(E10:GASTO_NE_FIN_04)</f>
        <v>2977808228.6899996</v>
      </c>
      <c r="F9" s="47">
        <f>SUM(F10:GASTO_NE_FIN_05)</f>
        <v>2949799760.7400007</v>
      </c>
      <c r="G9" s="47">
        <f>SUM(G10:GASTO_NE_FIN_06)</f>
        <v>2043581347.1600003</v>
      </c>
    </row>
    <row r="10" spans="1:7" ht="15">
      <c r="A10" s="40"/>
      <c r="B10" s="48"/>
      <c r="C10" s="48"/>
      <c r="D10" s="48"/>
      <c r="E10" s="48"/>
      <c r="F10" s="48"/>
      <c r="G10" s="48"/>
    </row>
    <row r="11" spans="1:7" ht="15">
      <c r="A11" s="40" t="s">
        <v>94</v>
      </c>
      <c r="B11" s="48">
        <v>2628274.39</v>
      </c>
      <c r="C11" s="48">
        <v>0</v>
      </c>
      <c r="D11" s="48">
        <v>2628274.39</v>
      </c>
      <c r="E11" s="48">
        <v>1782361.15</v>
      </c>
      <c r="F11" s="48">
        <v>1834823.01</v>
      </c>
      <c r="G11" s="48">
        <f aca="true" t="shared" si="0" ref="G11:G74">D11-E11</f>
        <v>845913.2400000002</v>
      </c>
    </row>
    <row r="12" spans="1:7" ht="15">
      <c r="A12" s="40" t="s">
        <v>95</v>
      </c>
      <c r="B12" s="48">
        <v>3688879.91</v>
      </c>
      <c r="C12" s="48">
        <v>8647.43</v>
      </c>
      <c r="D12" s="48">
        <v>3697527.34</v>
      </c>
      <c r="E12" s="48">
        <v>2344298.51</v>
      </c>
      <c r="F12" s="48">
        <v>2394878.67</v>
      </c>
      <c r="G12" s="48">
        <f t="shared" si="0"/>
        <v>1353228.83</v>
      </c>
    </row>
    <row r="13" spans="1:7" ht="15">
      <c r="A13" s="40" t="s">
        <v>96</v>
      </c>
      <c r="B13" s="48">
        <v>20029341.37</v>
      </c>
      <c r="C13" s="48">
        <v>-456352.55</v>
      </c>
      <c r="D13" s="48">
        <v>19572988.82</v>
      </c>
      <c r="E13" s="48">
        <v>12532582.68</v>
      </c>
      <c r="F13" s="48">
        <v>12875172.68</v>
      </c>
      <c r="G13" s="48">
        <f t="shared" si="0"/>
        <v>7040406.140000001</v>
      </c>
    </row>
    <row r="14" spans="1:7" ht="15">
      <c r="A14" s="40" t="s">
        <v>97</v>
      </c>
      <c r="B14" s="48">
        <v>2123820</v>
      </c>
      <c r="C14" s="48">
        <v>0</v>
      </c>
      <c r="D14" s="48">
        <v>2123820</v>
      </c>
      <c r="E14" s="48">
        <v>1632070.8</v>
      </c>
      <c r="F14" s="48">
        <v>1632070.8</v>
      </c>
      <c r="G14" s="48">
        <f t="shared" si="0"/>
        <v>491749.19999999995</v>
      </c>
    </row>
    <row r="15" spans="1:7" ht="15">
      <c r="A15" s="40" t="s">
        <v>98</v>
      </c>
      <c r="B15" s="48">
        <v>0</v>
      </c>
      <c r="C15" s="48">
        <v>1734914</v>
      </c>
      <c r="D15" s="48">
        <v>1734914</v>
      </c>
      <c r="E15" s="48">
        <v>135923.95</v>
      </c>
      <c r="F15" s="48">
        <v>122011.18</v>
      </c>
      <c r="G15" s="48">
        <f t="shared" si="0"/>
        <v>1598990.05</v>
      </c>
    </row>
    <row r="16" spans="1:7" ht="15">
      <c r="A16" s="40" t="s">
        <v>99</v>
      </c>
      <c r="B16" s="48">
        <v>12954282.23</v>
      </c>
      <c r="C16" s="48">
        <v>31122.12</v>
      </c>
      <c r="D16" s="48">
        <v>12985404.35</v>
      </c>
      <c r="E16" s="48">
        <v>6840420.25</v>
      </c>
      <c r="F16" s="48">
        <v>7020929.52</v>
      </c>
      <c r="G16" s="48">
        <f t="shared" si="0"/>
        <v>6144984.1</v>
      </c>
    </row>
    <row r="17" spans="1:7" ht="15">
      <c r="A17" s="40" t="s">
        <v>100</v>
      </c>
      <c r="B17" s="48">
        <v>10110610.25</v>
      </c>
      <c r="C17" s="48">
        <v>23032.99</v>
      </c>
      <c r="D17" s="48">
        <v>10133643.24</v>
      </c>
      <c r="E17" s="48">
        <v>6749169.48</v>
      </c>
      <c r="F17" s="48">
        <v>6533066.57</v>
      </c>
      <c r="G17" s="48">
        <f t="shared" si="0"/>
        <v>3384473.76</v>
      </c>
    </row>
    <row r="18" spans="1:7" ht="15">
      <c r="A18" s="40" t="s">
        <v>101</v>
      </c>
      <c r="B18" s="48">
        <v>121077.39</v>
      </c>
      <c r="C18" s="48">
        <v>1999.99</v>
      </c>
      <c r="D18" s="48">
        <v>123077.38</v>
      </c>
      <c r="E18" s="48">
        <v>62174.89</v>
      </c>
      <c r="F18" s="48">
        <v>61039.89</v>
      </c>
      <c r="G18" s="48">
        <f t="shared" si="0"/>
        <v>60902.490000000005</v>
      </c>
    </row>
    <row r="19" spans="1:7" ht="15">
      <c r="A19" s="40" t="s">
        <v>102</v>
      </c>
      <c r="B19" s="48">
        <v>28167602.46</v>
      </c>
      <c r="C19" s="48">
        <v>1393804.2</v>
      </c>
      <c r="D19" s="48">
        <v>29561406.66</v>
      </c>
      <c r="E19" s="48">
        <v>20619557.86</v>
      </c>
      <c r="F19" s="48">
        <v>20161426.98</v>
      </c>
      <c r="G19" s="48">
        <f t="shared" si="0"/>
        <v>8941848.8</v>
      </c>
    </row>
    <row r="20" spans="1:7" ht="15">
      <c r="A20" s="40" t="s">
        <v>103</v>
      </c>
      <c r="B20" s="48">
        <v>1505584.43</v>
      </c>
      <c r="C20" s="48">
        <v>6987.44</v>
      </c>
      <c r="D20" s="48">
        <v>1512571.87</v>
      </c>
      <c r="E20" s="48">
        <v>675286.28</v>
      </c>
      <c r="F20" s="48">
        <v>611419.9</v>
      </c>
      <c r="G20" s="48">
        <f t="shared" si="0"/>
        <v>837285.5900000001</v>
      </c>
    </row>
    <row r="21" spans="1:7" ht="15">
      <c r="A21" s="40" t="s">
        <v>104</v>
      </c>
      <c r="B21" s="48">
        <v>14072331.93</v>
      </c>
      <c r="C21" s="48">
        <v>1672194.27</v>
      </c>
      <c r="D21" s="48">
        <v>15744526.2</v>
      </c>
      <c r="E21" s="48">
        <v>7876893.89</v>
      </c>
      <c r="F21" s="48">
        <v>8052852.2</v>
      </c>
      <c r="G21" s="48">
        <f t="shared" si="0"/>
        <v>7867632.31</v>
      </c>
    </row>
    <row r="22" spans="1:7" ht="15">
      <c r="A22" s="40" t="s">
        <v>105</v>
      </c>
      <c r="B22" s="48">
        <v>26187972.38</v>
      </c>
      <c r="C22" s="48">
        <v>12943.94</v>
      </c>
      <c r="D22" s="48">
        <v>26200916.32</v>
      </c>
      <c r="E22" s="48">
        <v>11206331.26</v>
      </c>
      <c r="F22" s="48">
        <v>11382622.15</v>
      </c>
      <c r="G22" s="48">
        <f t="shared" si="0"/>
        <v>14994585.06</v>
      </c>
    </row>
    <row r="23" spans="1:7" ht="15">
      <c r="A23" s="40" t="s">
        <v>106</v>
      </c>
      <c r="B23" s="48">
        <v>7090564.52</v>
      </c>
      <c r="C23" s="48">
        <v>0</v>
      </c>
      <c r="D23" s="48">
        <v>7090564.52</v>
      </c>
      <c r="E23" s="48">
        <v>4818264.5</v>
      </c>
      <c r="F23" s="48">
        <v>5024623.88</v>
      </c>
      <c r="G23" s="48">
        <f t="shared" si="0"/>
        <v>2272300.0199999996</v>
      </c>
    </row>
    <row r="24" spans="1:7" ht="15">
      <c r="A24" s="40" t="s">
        <v>107</v>
      </c>
      <c r="B24" s="48">
        <v>6329974.06</v>
      </c>
      <c r="C24" s="48">
        <v>56438.59</v>
      </c>
      <c r="D24" s="48">
        <v>6386412.65</v>
      </c>
      <c r="E24" s="48">
        <v>4271822.9</v>
      </c>
      <c r="F24" s="48">
        <v>4441649.44</v>
      </c>
      <c r="G24" s="48">
        <f t="shared" si="0"/>
        <v>2114589.75</v>
      </c>
    </row>
    <row r="25" spans="1:7" ht="15">
      <c r="A25" s="40" t="s">
        <v>108</v>
      </c>
      <c r="B25" s="48">
        <v>22174028.82</v>
      </c>
      <c r="C25" s="48">
        <v>60970.85</v>
      </c>
      <c r="D25" s="48">
        <v>22234999.67</v>
      </c>
      <c r="E25" s="48">
        <v>13766624.87</v>
      </c>
      <c r="F25" s="48">
        <v>14232627.32</v>
      </c>
      <c r="G25" s="48">
        <f t="shared" si="0"/>
        <v>8468374.800000003</v>
      </c>
    </row>
    <row r="26" spans="1:7" ht="15">
      <c r="A26" s="40" t="s">
        <v>109</v>
      </c>
      <c r="B26" s="48">
        <v>17565981.46</v>
      </c>
      <c r="C26" s="48">
        <v>1182679.61</v>
      </c>
      <c r="D26" s="48">
        <v>18748661.07</v>
      </c>
      <c r="E26" s="48">
        <v>10448064.25</v>
      </c>
      <c r="F26" s="48">
        <v>10767788.19</v>
      </c>
      <c r="G26" s="48">
        <f t="shared" si="0"/>
        <v>8300596.82</v>
      </c>
    </row>
    <row r="27" spans="1:7" ht="15">
      <c r="A27" s="40" t="s">
        <v>110</v>
      </c>
      <c r="B27" s="48">
        <v>14658418.53</v>
      </c>
      <c r="C27" s="48">
        <v>2372139.37</v>
      </c>
      <c r="D27" s="48">
        <v>17030557.9</v>
      </c>
      <c r="E27" s="48">
        <v>10586193.21</v>
      </c>
      <c r="F27" s="48">
        <v>10860826.91</v>
      </c>
      <c r="G27" s="48">
        <f t="shared" si="0"/>
        <v>6444364.689999998</v>
      </c>
    </row>
    <row r="28" spans="1:7" ht="15">
      <c r="A28" s="40" t="s">
        <v>111</v>
      </c>
      <c r="B28" s="48">
        <v>8406234.21</v>
      </c>
      <c r="C28" s="48">
        <v>247541.22</v>
      </c>
      <c r="D28" s="48">
        <v>8653775.43</v>
      </c>
      <c r="E28" s="48">
        <v>5100332.41</v>
      </c>
      <c r="F28" s="48">
        <v>5301080.28</v>
      </c>
      <c r="G28" s="48">
        <f t="shared" si="0"/>
        <v>3553443.0199999996</v>
      </c>
    </row>
    <row r="29" spans="1:7" ht="15">
      <c r="A29" s="40" t="s">
        <v>112</v>
      </c>
      <c r="B29" s="48">
        <v>2028326.76</v>
      </c>
      <c r="C29" s="48">
        <v>0</v>
      </c>
      <c r="D29" s="48">
        <v>2028326.76</v>
      </c>
      <c r="E29" s="48">
        <v>1375202.69</v>
      </c>
      <c r="F29" s="48">
        <v>1439717.26</v>
      </c>
      <c r="G29" s="48">
        <f t="shared" si="0"/>
        <v>653124.0700000001</v>
      </c>
    </row>
    <row r="30" spans="1:7" ht="15">
      <c r="A30" s="40" t="s">
        <v>113</v>
      </c>
      <c r="B30" s="48">
        <v>9921583.08</v>
      </c>
      <c r="C30" s="48">
        <v>440641.25</v>
      </c>
      <c r="D30" s="48">
        <v>10362224.33</v>
      </c>
      <c r="E30" s="48">
        <v>6433124.37</v>
      </c>
      <c r="F30" s="48">
        <v>6539339.84</v>
      </c>
      <c r="G30" s="48">
        <f t="shared" si="0"/>
        <v>3929099.96</v>
      </c>
    </row>
    <row r="31" spans="1:7" ht="15">
      <c r="A31" s="40" t="s">
        <v>114</v>
      </c>
      <c r="B31" s="48">
        <v>23364653.49</v>
      </c>
      <c r="C31" s="48">
        <v>561284.18</v>
      </c>
      <c r="D31" s="48">
        <v>23925937.67</v>
      </c>
      <c r="E31" s="48">
        <v>13467187.93</v>
      </c>
      <c r="F31" s="48">
        <v>13705209.85</v>
      </c>
      <c r="G31" s="48">
        <f t="shared" si="0"/>
        <v>10458749.740000002</v>
      </c>
    </row>
    <row r="32" spans="1:7" ht="15">
      <c r="A32" s="40" t="s">
        <v>115</v>
      </c>
      <c r="B32" s="48">
        <v>23668681.54</v>
      </c>
      <c r="C32" s="48">
        <v>-68464.36</v>
      </c>
      <c r="D32" s="48">
        <v>23600217.18</v>
      </c>
      <c r="E32" s="48">
        <v>14070631.38</v>
      </c>
      <c r="F32" s="48">
        <v>14327571.49</v>
      </c>
      <c r="G32" s="48">
        <f t="shared" si="0"/>
        <v>9529585.799999999</v>
      </c>
    </row>
    <row r="33" spans="1:7" ht="15">
      <c r="A33" s="40" t="s">
        <v>116</v>
      </c>
      <c r="B33" s="48">
        <v>134277894.26</v>
      </c>
      <c r="C33" s="48">
        <v>-3095529.81</v>
      </c>
      <c r="D33" s="48">
        <v>131182364.45</v>
      </c>
      <c r="E33" s="48">
        <v>76224589.5</v>
      </c>
      <c r="F33" s="48">
        <v>76940101.25</v>
      </c>
      <c r="G33" s="48">
        <f t="shared" si="0"/>
        <v>54957774.95</v>
      </c>
    </row>
    <row r="34" spans="1:7" ht="15">
      <c r="A34" s="40" t="s">
        <v>117</v>
      </c>
      <c r="B34" s="48">
        <v>60259566.24</v>
      </c>
      <c r="C34" s="48">
        <v>1493167.25</v>
      </c>
      <c r="D34" s="48">
        <v>61752733.49</v>
      </c>
      <c r="E34" s="48">
        <v>35906012.97</v>
      </c>
      <c r="F34" s="48">
        <v>36382044.64</v>
      </c>
      <c r="G34" s="48">
        <f t="shared" si="0"/>
        <v>25846720.520000003</v>
      </c>
    </row>
    <row r="35" spans="1:7" ht="15">
      <c r="A35" s="40" t="s">
        <v>118</v>
      </c>
      <c r="B35" s="48">
        <v>10004688.34</v>
      </c>
      <c r="C35" s="48">
        <v>38265.92</v>
      </c>
      <c r="D35" s="48">
        <v>10042954.26</v>
      </c>
      <c r="E35" s="48">
        <v>5978437.97</v>
      </c>
      <c r="F35" s="48">
        <v>6236219.55</v>
      </c>
      <c r="G35" s="48">
        <f t="shared" si="0"/>
        <v>4064516.29</v>
      </c>
    </row>
    <row r="36" spans="1:7" ht="15">
      <c r="A36" s="40" t="s">
        <v>119</v>
      </c>
      <c r="B36" s="48">
        <v>45036501.3</v>
      </c>
      <c r="C36" s="48">
        <v>413960.73</v>
      </c>
      <c r="D36" s="48">
        <v>45450462.03</v>
      </c>
      <c r="E36" s="48">
        <v>28506483.47</v>
      </c>
      <c r="F36" s="48">
        <v>29775041.02</v>
      </c>
      <c r="G36" s="48">
        <f t="shared" si="0"/>
        <v>16943978.560000002</v>
      </c>
    </row>
    <row r="37" spans="1:7" ht="15">
      <c r="A37" s="40" t="s">
        <v>120</v>
      </c>
      <c r="B37" s="48">
        <v>25186473.59</v>
      </c>
      <c r="C37" s="48">
        <v>32579341.6</v>
      </c>
      <c r="D37" s="48">
        <v>57765815.19</v>
      </c>
      <c r="E37" s="48">
        <v>29279082.61</v>
      </c>
      <c r="F37" s="48">
        <v>29336955.55</v>
      </c>
      <c r="G37" s="48">
        <f t="shared" si="0"/>
        <v>28486732.58</v>
      </c>
    </row>
    <row r="38" spans="1:7" ht="15">
      <c r="A38" s="40" t="s">
        <v>121</v>
      </c>
      <c r="B38" s="48">
        <v>517644029.45</v>
      </c>
      <c r="C38" s="48">
        <v>90000242.39</v>
      </c>
      <c r="D38" s="48">
        <v>607644271.84</v>
      </c>
      <c r="E38" s="48">
        <v>265369962.59</v>
      </c>
      <c r="F38" s="48">
        <v>276226579.57</v>
      </c>
      <c r="G38" s="48">
        <f t="shared" si="0"/>
        <v>342274309.25</v>
      </c>
    </row>
    <row r="39" spans="1:7" ht="15">
      <c r="A39" s="40" t="s">
        <v>122</v>
      </c>
      <c r="B39" s="48">
        <v>338310313.45</v>
      </c>
      <c r="C39" s="48">
        <v>16155454.95</v>
      </c>
      <c r="D39" s="48">
        <v>354465768.4</v>
      </c>
      <c r="E39" s="48">
        <v>227810205.17</v>
      </c>
      <c r="F39" s="48">
        <v>226704302.47</v>
      </c>
      <c r="G39" s="48">
        <f t="shared" si="0"/>
        <v>126655563.22999999</v>
      </c>
    </row>
    <row r="40" spans="1:7" ht="15">
      <c r="A40" s="40" t="s">
        <v>123</v>
      </c>
      <c r="B40" s="48">
        <v>50048449.05</v>
      </c>
      <c r="C40" s="48">
        <v>7568311.56</v>
      </c>
      <c r="D40" s="48">
        <v>57616760.61</v>
      </c>
      <c r="E40" s="48">
        <v>31208177.86</v>
      </c>
      <c r="F40" s="48">
        <v>29565879.25</v>
      </c>
      <c r="G40" s="48">
        <f t="shared" si="0"/>
        <v>26408582.75</v>
      </c>
    </row>
    <row r="41" spans="1:7" ht="15">
      <c r="A41" s="40" t="s">
        <v>124</v>
      </c>
      <c r="B41" s="48">
        <v>61492483.99</v>
      </c>
      <c r="C41" s="48">
        <v>-36818484.02</v>
      </c>
      <c r="D41" s="48">
        <v>24673999.97</v>
      </c>
      <c r="E41" s="48">
        <v>23908015.85</v>
      </c>
      <c r="F41" s="48">
        <v>25455355.93</v>
      </c>
      <c r="G41" s="48">
        <f t="shared" si="0"/>
        <v>765984.1199999973</v>
      </c>
    </row>
    <row r="42" spans="1:7" ht="15">
      <c r="A42" s="40" t="s">
        <v>125</v>
      </c>
      <c r="B42" s="48">
        <v>23128535.41</v>
      </c>
      <c r="C42" s="48">
        <v>104632.98</v>
      </c>
      <c r="D42" s="48">
        <v>23233168.39</v>
      </c>
      <c r="E42" s="48">
        <v>14757715.37</v>
      </c>
      <c r="F42" s="48">
        <v>15288815.96</v>
      </c>
      <c r="G42" s="48">
        <f t="shared" si="0"/>
        <v>8475453.020000001</v>
      </c>
    </row>
    <row r="43" spans="1:7" ht="15">
      <c r="A43" s="40" t="s">
        <v>126</v>
      </c>
      <c r="B43" s="48">
        <v>18484988.04</v>
      </c>
      <c r="C43" s="48">
        <v>0</v>
      </c>
      <c r="D43" s="48">
        <v>18484988.04</v>
      </c>
      <c r="E43" s="48">
        <v>10232477.8</v>
      </c>
      <c r="F43" s="48">
        <v>10570040.18</v>
      </c>
      <c r="G43" s="48">
        <f t="shared" si="0"/>
        <v>8252510.239999998</v>
      </c>
    </row>
    <row r="44" spans="1:7" ht="15">
      <c r="A44" s="40" t="s">
        <v>127</v>
      </c>
      <c r="B44" s="48">
        <v>78692771.25</v>
      </c>
      <c r="C44" s="48">
        <v>40081075.96</v>
      </c>
      <c r="D44" s="48">
        <v>118773847.21</v>
      </c>
      <c r="E44" s="48">
        <v>54702401.76</v>
      </c>
      <c r="F44" s="48">
        <v>55773867.31</v>
      </c>
      <c r="G44" s="48">
        <f t="shared" si="0"/>
        <v>64071445.449999996</v>
      </c>
    </row>
    <row r="45" spans="1:7" ht="15">
      <c r="A45" s="40" t="s">
        <v>128</v>
      </c>
      <c r="B45" s="48">
        <v>7265979.16</v>
      </c>
      <c r="C45" s="48">
        <v>241255.48</v>
      </c>
      <c r="D45" s="48">
        <v>7507234.64</v>
      </c>
      <c r="E45" s="48">
        <v>3741279.67</v>
      </c>
      <c r="F45" s="48">
        <v>3900022.14</v>
      </c>
      <c r="G45" s="48">
        <f t="shared" si="0"/>
        <v>3765954.9699999997</v>
      </c>
    </row>
    <row r="46" spans="1:7" ht="15">
      <c r="A46" s="40" t="s">
        <v>129</v>
      </c>
      <c r="B46" s="48">
        <v>41751362.16</v>
      </c>
      <c r="C46" s="48">
        <v>15876.93</v>
      </c>
      <c r="D46" s="48">
        <v>41767239.09</v>
      </c>
      <c r="E46" s="48">
        <v>23912379.68</v>
      </c>
      <c r="F46" s="48">
        <v>25093598.51</v>
      </c>
      <c r="G46" s="48">
        <f t="shared" si="0"/>
        <v>17854859.410000004</v>
      </c>
    </row>
    <row r="47" spans="1:7" ht="15">
      <c r="A47" s="40" t="s">
        <v>130</v>
      </c>
      <c r="B47" s="48">
        <v>0</v>
      </c>
      <c r="C47" s="48">
        <v>38881165.17</v>
      </c>
      <c r="D47" s="48">
        <v>38881165.17</v>
      </c>
      <c r="E47" s="48">
        <v>13992801.18</v>
      </c>
      <c r="F47" s="48">
        <v>13626491.88</v>
      </c>
      <c r="G47" s="48">
        <f t="shared" si="0"/>
        <v>24888363.990000002</v>
      </c>
    </row>
    <row r="48" spans="1:7" ht="15">
      <c r="A48" s="40" t="s">
        <v>131</v>
      </c>
      <c r="B48" s="48">
        <v>102977662.79</v>
      </c>
      <c r="C48" s="48">
        <v>3377194.01</v>
      </c>
      <c r="D48" s="48">
        <v>106354856.8</v>
      </c>
      <c r="E48" s="48">
        <v>74970449.23</v>
      </c>
      <c r="F48" s="48">
        <v>74280295.42</v>
      </c>
      <c r="G48" s="48">
        <f t="shared" si="0"/>
        <v>31384407.569999993</v>
      </c>
    </row>
    <row r="49" spans="1:7" ht="15">
      <c r="A49" s="40" t="s">
        <v>132</v>
      </c>
      <c r="B49" s="48">
        <v>136837695.46</v>
      </c>
      <c r="C49" s="48">
        <v>8472207.85</v>
      </c>
      <c r="D49" s="48">
        <v>145309903.31</v>
      </c>
      <c r="E49" s="48">
        <v>85301539.68</v>
      </c>
      <c r="F49" s="48">
        <v>86641401.74</v>
      </c>
      <c r="G49" s="48">
        <f t="shared" si="0"/>
        <v>60008363.629999995</v>
      </c>
    </row>
    <row r="50" spans="1:7" ht="15">
      <c r="A50" s="40" t="s">
        <v>133</v>
      </c>
      <c r="B50" s="48">
        <v>52053562.58</v>
      </c>
      <c r="C50" s="48">
        <v>26965272.24</v>
      </c>
      <c r="D50" s="48">
        <v>79018834.82</v>
      </c>
      <c r="E50" s="48">
        <v>43173599.94</v>
      </c>
      <c r="F50" s="48">
        <v>42612642.91</v>
      </c>
      <c r="G50" s="48">
        <f t="shared" si="0"/>
        <v>35845234.879999995</v>
      </c>
    </row>
    <row r="51" spans="1:7" ht="15">
      <c r="A51" s="40" t="s">
        <v>134</v>
      </c>
      <c r="B51" s="48">
        <v>8313169.67</v>
      </c>
      <c r="C51" s="48">
        <v>0</v>
      </c>
      <c r="D51" s="48">
        <v>8313169.67</v>
      </c>
      <c r="E51" s="48">
        <v>5190027.79</v>
      </c>
      <c r="F51" s="48">
        <v>5355943.93</v>
      </c>
      <c r="G51" s="48">
        <f t="shared" si="0"/>
        <v>3123141.88</v>
      </c>
    </row>
    <row r="52" spans="1:7" ht="15">
      <c r="A52" s="40" t="s">
        <v>135</v>
      </c>
      <c r="B52" s="48">
        <v>27330825.07</v>
      </c>
      <c r="C52" s="48">
        <v>86391706.16</v>
      </c>
      <c r="D52" s="48">
        <v>113722531.23</v>
      </c>
      <c r="E52" s="48">
        <v>58912060.75</v>
      </c>
      <c r="F52" s="48">
        <v>58069004.38</v>
      </c>
      <c r="G52" s="48">
        <f t="shared" si="0"/>
        <v>54810470.480000004</v>
      </c>
    </row>
    <row r="53" spans="1:7" ht="15">
      <c r="A53" s="40" t="s">
        <v>136</v>
      </c>
      <c r="B53" s="48">
        <v>8893666.57</v>
      </c>
      <c r="C53" s="48">
        <v>-348404.51</v>
      </c>
      <c r="D53" s="48">
        <v>8545262.06</v>
      </c>
      <c r="E53" s="48">
        <v>4347486.64</v>
      </c>
      <c r="F53" s="48">
        <v>4442675.29</v>
      </c>
      <c r="G53" s="48">
        <f t="shared" si="0"/>
        <v>4197775.420000001</v>
      </c>
    </row>
    <row r="54" spans="1:7" ht="15">
      <c r="A54" s="40" t="s">
        <v>137</v>
      </c>
      <c r="B54" s="48">
        <v>83759642.02</v>
      </c>
      <c r="C54" s="48">
        <v>10216313.96</v>
      </c>
      <c r="D54" s="48">
        <v>93975955.98</v>
      </c>
      <c r="E54" s="48">
        <v>53807551.27</v>
      </c>
      <c r="F54" s="48">
        <v>53986298.47</v>
      </c>
      <c r="G54" s="48">
        <f t="shared" si="0"/>
        <v>40168404.71</v>
      </c>
    </row>
    <row r="55" spans="1:7" ht="15">
      <c r="A55" s="40" t="s">
        <v>138</v>
      </c>
      <c r="B55" s="48">
        <v>66000535.16</v>
      </c>
      <c r="C55" s="48">
        <v>4212643.35</v>
      </c>
      <c r="D55" s="48">
        <v>70213178.51</v>
      </c>
      <c r="E55" s="48">
        <v>40653990.21</v>
      </c>
      <c r="F55" s="48">
        <v>41421678.52</v>
      </c>
      <c r="G55" s="48">
        <f t="shared" si="0"/>
        <v>29559188.300000004</v>
      </c>
    </row>
    <row r="56" spans="1:7" ht="15">
      <c r="A56" s="40" t="s">
        <v>139</v>
      </c>
      <c r="B56" s="48">
        <v>58190193.55</v>
      </c>
      <c r="C56" s="48">
        <v>54730122.23</v>
      </c>
      <c r="D56" s="48">
        <v>112920315.78</v>
      </c>
      <c r="E56" s="48">
        <v>50704313.39</v>
      </c>
      <c r="F56" s="48">
        <v>49728216.64</v>
      </c>
      <c r="G56" s="48">
        <f t="shared" si="0"/>
        <v>62216002.39</v>
      </c>
    </row>
    <row r="57" spans="1:7" ht="15">
      <c r="A57" s="40" t="s">
        <v>140</v>
      </c>
      <c r="B57" s="48">
        <v>35966216.1</v>
      </c>
      <c r="C57" s="48">
        <v>-382698.66</v>
      </c>
      <c r="D57" s="48">
        <v>35583517.44</v>
      </c>
      <c r="E57" s="48">
        <v>21067962.54</v>
      </c>
      <c r="F57" s="48">
        <v>21642446.91</v>
      </c>
      <c r="G57" s="48">
        <f t="shared" si="0"/>
        <v>14515554.899999999</v>
      </c>
    </row>
    <row r="58" spans="1:7" ht="15">
      <c r="A58" s="40" t="s">
        <v>141</v>
      </c>
      <c r="B58" s="48">
        <v>56472154.15</v>
      </c>
      <c r="C58" s="48">
        <v>28103997.49</v>
      </c>
      <c r="D58" s="48">
        <v>84576151.64</v>
      </c>
      <c r="E58" s="48">
        <v>50155785.31</v>
      </c>
      <c r="F58" s="48">
        <v>49082620.53</v>
      </c>
      <c r="G58" s="48">
        <f t="shared" si="0"/>
        <v>34420366.33</v>
      </c>
    </row>
    <row r="59" spans="1:7" ht="15">
      <c r="A59" s="40" t="s">
        <v>142</v>
      </c>
      <c r="B59" s="48">
        <v>99189798.67</v>
      </c>
      <c r="C59" s="48">
        <v>-32356477.25</v>
      </c>
      <c r="D59" s="48">
        <v>66833321.42</v>
      </c>
      <c r="E59" s="48">
        <v>37812537.9</v>
      </c>
      <c r="F59" s="48">
        <v>38683612.52</v>
      </c>
      <c r="G59" s="48">
        <f t="shared" si="0"/>
        <v>29020783.520000003</v>
      </c>
    </row>
    <row r="60" spans="1:7" ht="15">
      <c r="A60" s="40" t="s">
        <v>143</v>
      </c>
      <c r="B60" s="48">
        <v>130336784.12</v>
      </c>
      <c r="C60" s="48">
        <v>62520805</v>
      </c>
      <c r="D60" s="48">
        <v>192857589.12</v>
      </c>
      <c r="E60" s="48">
        <v>89850139.01</v>
      </c>
      <c r="F60" s="48">
        <v>91389958.06</v>
      </c>
      <c r="G60" s="48">
        <f t="shared" si="0"/>
        <v>103007450.11</v>
      </c>
    </row>
    <row r="61" spans="1:7" ht="15">
      <c r="A61" s="40" t="s">
        <v>144</v>
      </c>
      <c r="B61" s="48">
        <v>816586426.94</v>
      </c>
      <c r="C61" s="48">
        <v>78871069</v>
      </c>
      <c r="D61" s="48">
        <v>895457495.94</v>
      </c>
      <c r="E61" s="48">
        <v>515964421.75</v>
      </c>
      <c r="F61" s="48">
        <v>506458115.5</v>
      </c>
      <c r="G61" s="48">
        <f t="shared" si="0"/>
        <v>379493074.19000006</v>
      </c>
    </row>
    <row r="62" spans="1:7" ht="15">
      <c r="A62" s="40" t="s">
        <v>145</v>
      </c>
      <c r="B62" s="48">
        <v>73870685.74</v>
      </c>
      <c r="C62" s="48">
        <v>26565603.34</v>
      </c>
      <c r="D62" s="48">
        <v>100436289.08</v>
      </c>
      <c r="E62" s="48">
        <v>52393705.63</v>
      </c>
      <c r="F62" s="48">
        <v>53043656.35</v>
      </c>
      <c r="G62" s="48">
        <f t="shared" si="0"/>
        <v>48042583.449999996</v>
      </c>
    </row>
    <row r="63" spans="1:7" ht="15">
      <c r="A63" s="40" t="s">
        <v>146</v>
      </c>
      <c r="B63" s="48">
        <v>38977669.32</v>
      </c>
      <c r="C63" s="48">
        <v>0</v>
      </c>
      <c r="D63" s="48">
        <v>38977669.32</v>
      </c>
      <c r="E63" s="48">
        <v>24506298.41</v>
      </c>
      <c r="F63" s="48">
        <v>25379233.91</v>
      </c>
      <c r="G63" s="48">
        <f t="shared" si="0"/>
        <v>14471370.91</v>
      </c>
    </row>
    <row r="64" spans="1:7" ht="15">
      <c r="A64" s="40" t="s">
        <v>147</v>
      </c>
      <c r="B64" s="48">
        <v>0</v>
      </c>
      <c r="C64" s="48">
        <v>1216343.12</v>
      </c>
      <c r="D64" s="48">
        <v>1216343.12</v>
      </c>
      <c r="E64" s="48">
        <v>0</v>
      </c>
      <c r="F64" s="48">
        <v>0</v>
      </c>
      <c r="G64" s="48">
        <f t="shared" si="0"/>
        <v>1216343.12</v>
      </c>
    </row>
    <row r="65" spans="1:7" ht="15">
      <c r="A65" s="40" t="s">
        <v>148</v>
      </c>
      <c r="B65" s="48">
        <v>123635759.87</v>
      </c>
      <c r="C65" s="48">
        <v>57595078.67</v>
      </c>
      <c r="D65" s="48">
        <v>181230838.54</v>
      </c>
      <c r="E65" s="48">
        <v>134264144.7</v>
      </c>
      <c r="F65" s="48">
        <v>133181579.81</v>
      </c>
      <c r="G65" s="48">
        <f t="shared" si="0"/>
        <v>46966693.84</v>
      </c>
    </row>
    <row r="66" spans="1:7" ht="15">
      <c r="A66" s="40" t="s">
        <v>149</v>
      </c>
      <c r="B66" s="48">
        <v>72273583.8</v>
      </c>
      <c r="C66" s="48">
        <v>-72273583.8</v>
      </c>
      <c r="D66" s="48">
        <v>0</v>
      </c>
      <c r="E66" s="48">
        <v>0</v>
      </c>
      <c r="F66" s="48">
        <v>0</v>
      </c>
      <c r="G66" s="48">
        <f t="shared" si="0"/>
        <v>0</v>
      </c>
    </row>
    <row r="67" spans="1:7" ht="15">
      <c r="A67" s="40" t="s">
        <v>150</v>
      </c>
      <c r="B67" s="48">
        <v>38080507.11</v>
      </c>
      <c r="C67" s="48">
        <v>48663159.28</v>
      </c>
      <c r="D67" s="48">
        <v>86743666.39</v>
      </c>
      <c r="E67" s="48">
        <v>55899498.05</v>
      </c>
      <c r="F67" s="48">
        <v>53692625.44</v>
      </c>
      <c r="G67" s="48">
        <f t="shared" si="0"/>
        <v>30844168.340000004</v>
      </c>
    </row>
    <row r="68" spans="1:7" ht="15">
      <c r="A68" s="40" t="s">
        <v>151</v>
      </c>
      <c r="B68" s="48">
        <v>34483719.27</v>
      </c>
      <c r="C68" s="48">
        <v>14005588.72</v>
      </c>
      <c r="D68" s="48">
        <v>48489307.99</v>
      </c>
      <c r="E68" s="48">
        <v>11110584.2</v>
      </c>
      <c r="F68" s="48">
        <v>11201825.77</v>
      </c>
      <c r="G68" s="48">
        <f t="shared" si="0"/>
        <v>37378723.79000001</v>
      </c>
    </row>
    <row r="69" spans="1:7" ht="15">
      <c r="A69" s="40" t="s">
        <v>152</v>
      </c>
      <c r="B69" s="48">
        <v>4615612.22</v>
      </c>
      <c r="C69" s="48">
        <v>25704.07</v>
      </c>
      <c r="D69" s="48">
        <v>4641316.29</v>
      </c>
      <c r="E69" s="48">
        <v>2667864.78</v>
      </c>
      <c r="F69" s="48">
        <v>2689549.01</v>
      </c>
      <c r="G69" s="48">
        <f t="shared" si="0"/>
        <v>1973451.5100000002</v>
      </c>
    </row>
    <row r="70" spans="1:7" ht="15">
      <c r="A70" s="40" t="s">
        <v>153</v>
      </c>
      <c r="B70" s="48">
        <v>10470367.78</v>
      </c>
      <c r="C70" s="48">
        <v>229151.91</v>
      </c>
      <c r="D70" s="48">
        <v>10699519.69</v>
      </c>
      <c r="E70" s="48">
        <v>6892422.9</v>
      </c>
      <c r="F70" s="48">
        <v>7149725.07</v>
      </c>
      <c r="G70" s="48">
        <f t="shared" si="0"/>
        <v>3807096.789999999</v>
      </c>
    </row>
    <row r="71" spans="1:7" ht="15">
      <c r="A71" s="40" t="s">
        <v>154</v>
      </c>
      <c r="B71" s="48">
        <v>3099212.53</v>
      </c>
      <c r="C71" s="48">
        <v>11566.96</v>
      </c>
      <c r="D71" s="48">
        <v>3110779.49</v>
      </c>
      <c r="E71" s="48">
        <v>1930792.12</v>
      </c>
      <c r="F71" s="48">
        <v>2005109.84</v>
      </c>
      <c r="G71" s="48">
        <f t="shared" si="0"/>
        <v>1179987.37</v>
      </c>
    </row>
    <row r="72" spans="1:7" ht="15">
      <c r="A72" s="40" t="s">
        <v>155</v>
      </c>
      <c r="B72" s="48">
        <v>29363717.96</v>
      </c>
      <c r="C72" s="48">
        <v>0</v>
      </c>
      <c r="D72" s="48">
        <v>29363717.96</v>
      </c>
      <c r="E72" s="48">
        <v>25355598.3</v>
      </c>
      <c r="F72" s="48">
        <v>23351538.47</v>
      </c>
      <c r="G72" s="48">
        <f t="shared" si="0"/>
        <v>4008119.66</v>
      </c>
    </row>
    <row r="73" spans="1:7" ht="15">
      <c r="A73" s="40" t="s">
        <v>156</v>
      </c>
      <c r="B73" s="48">
        <v>51126566.04</v>
      </c>
      <c r="C73" s="48">
        <v>20327724.3</v>
      </c>
      <c r="D73" s="48">
        <v>71454290.34</v>
      </c>
      <c r="E73" s="48">
        <v>55611210.7</v>
      </c>
      <c r="F73" s="48">
        <v>51350663.53</v>
      </c>
      <c r="G73" s="48">
        <f t="shared" si="0"/>
        <v>15843079.64</v>
      </c>
    </row>
    <row r="74" spans="1:7" ht="15">
      <c r="A74" s="40" t="s">
        <v>157</v>
      </c>
      <c r="B74" s="48">
        <v>29440971.71</v>
      </c>
      <c r="C74" s="48">
        <v>21726114.93</v>
      </c>
      <c r="D74" s="48">
        <v>51167086.64</v>
      </c>
      <c r="E74" s="48">
        <v>42224095.9</v>
      </c>
      <c r="F74" s="48">
        <v>38783625.68</v>
      </c>
      <c r="G74" s="48">
        <f t="shared" si="0"/>
        <v>8942990.740000002</v>
      </c>
    </row>
    <row r="75" spans="1:7" ht="15">
      <c r="A75" s="40" t="s">
        <v>158</v>
      </c>
      <c r="B75" s="48">
        <v>115150658.96</v>
      </c>
      <c r="C75" s="48">
        <v>6000000</v>
      </c>
      <c r="D75" s="48">
        <v>121150658.96</v>
      </c>
      <c r="E75" s="48">
        <v>102184518.8</v>
      </c>
      <c r="F75" s="48">
        <v>92701448.72</v>
      </c>
      <c r="G75" s="48">
        <f aca="true" t="shared" si="1" ref="G75:G87">D75-E75</f>
        <v>18966140.159999996</v>
      </c>
    </row>
    <row r="76" spans="1:7" ht="15">
      <c r="A76" s="40" t="s">
        <v>159</v>
      </c>
      <c r="B76" s="48">
        <v>14268744</v>
      </c>
      <c r="C76" s="48">
        <v>12643080.69</v>
      </c>
      <c r="D76" s="48">
        <v>26911824.69</v>
      </c>
      <c r="E76" s="48">
        <v>24533700.69</v>
      </c>
      <c r="F76" s="48">
        <v>23344638.69</v>
      </c>
      <c r="G76" s="48">
        <f t="shared" si="1"/>
        <v>2378124</v>
      </c>
    </row>
    <row r="77" spans="1:7" ht="15">
      <c r="A77" s="40" t="s">
        <v>160</v>
      </c>
      <c r="B77" s="48">
        <v>0</v>
      </c>
      <c r="C77" s="48">
        <v>4050406.5</v>
      </c>
      <c r="D77" s="48">
        <v>4050406.5</v>
      </c>
      <c r="E77" s="48">
        <v>4050406.5</v>
      </c>
      <c r="F77" s="48">
        <v>4050406.5</v>
      </c>
      <c r="G77" s="48">
        <f t="shared" si="1"/>
        <v>0</v>
      </c>
    </row>
    <row r="78" spans="1:7" ht="15">
      <c r="A78" s="40" t="s">
        <v>161</v>
      </c>
      <c r="B78" s="48">
        <v>57542738.4</v>
      </c>
      <c r="C78" s="48">
        <v>76378764.5</v>
      </c>
      <c r="D78" s="48">
        <v>133921502.9</v>
      </c>
      <c r="E78" s="48">
        <v>123796095</v>
      </c>
      <c r="F78" s="48">
        <v>119000866.8</v>
      </c>
      <c r="G78" s="48">
        <f t="shared" si="1"/>
        <v>10125407.900000006</v>
      </c>
    </row>
    <row r="79" spans="1:7" ht="15">
      <c r="A79" s="40" t="s">
        <v>162</v>
      </c>
      <c r="B79" s="48">
        <v>63333005.96</v>
      </c>
      <c r="C79" s="48">
        <v>22549890.15</v>
      </c>
      <c r="D79" s="48">
        <v>85882896.11</v>
      </c>
      <c r="E79" s="48">
        <v>65790540.95</v>
      </c>
      <c r="F79" s="48">
        <v>60861686.52</v>
      </c>
      <c r="G79" s="48">
        <f t="shared" si="1"/>
        <v>20092355.159999996</v>
      </c>
    </row>
    <row r="80" spans="1:7" ht="15">
      <c r="A80" s="40" t="s">
        <v>163</v>
      </c>
      <c r="B80" s="48">
        <v>11332435</v>
      </c>
      <c r="C80" s="48">
        <v>0</v>
      </c>
      <c r="D80" s="48">
        <v>11332435</v>
      </c>
      <c r="E80" s="48">
        <v>10185362.5</v>
      </c>
      <c r="F80" s="48">
        <v>9611826.25</v>
      </c>
      <c r="G80" s="48">
        <f t="shared" si="1"/>
        <v>1147072.5</v>
      </c>
    </row>
    <row r="81" spans="1:7" ht="15">
      <c r="A81" s="40" t="s">
        <v>164</v>
      </c>
      <c r="B81" s="48">
        <v>14039228.96</v>
      </c>
      <c r="C81" s="48">
        <v>550000</v>
      </c>
      <c r="D81" s="48">
        <v>14589228.96</v>
      </c>
      <c r="E81" s="48">
        <v>11282690</v>
      </c>
      <c r="F81" s="48">
        <v>10154421</v>
      </c>
      <c r="G81" s="48">
        <f t="shared" si="1"/>
        <v>3306538.960000001</v>
      </c>
    </row>
    <row r="82" spans="1:7" ht="15">
      <c r="A82" s="40" t="s">
        <v>165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f t="shared" si="1"/>
        <v>0</v>
      </c>
    </row>
    <row r="83" spans="1:7" ht="15">
      <c r="A83" s="40" t="s">
        <v>166</v>
      </c>
      <c r="B83" s="48">
        <v>12758513.4</v>
      </c>
      <c r="C83" s="48">
        <v>3618069.75</v>
      </c>
      <c r="D83" s="48">
        <v>16376583.15</v>
      </c>
      <c r="E83" s="48">
        <v>7509286.41</v>
      </c>
      <c r="F83" s="48">
        <v>7883119.29</v>
      </c>
      <c r="G83" s="48">
        <f t="shared" si="1"/>
        <v>8867296.74</v>
      </c>
    </row>
    <row r="84" spans="1:7" ht="15">
      <c r="A84" s="40" t="s">
        <v>167</v>
      </c>
      <c r="B84" s="48">
        <v>40103679.96</v>
      </c>
      <c r="C84" s="48">
        <v>0</v>
      </c>
      <c r="D84" s="48">
        <v>40103679.96</v>
      </c>
      <c r="E84" s="48">
        <v>33799466</v>
      </c>
      <c r="F84" s="48">
        <v>30647361</v>
      </c>
      <c r="G84" s="48">
        <f t="shared" si="1"/>
        <v>6304213.960000001</v>
      </c>
    </row>
    <row r="85" spans="1:7" ht="15">
      <c r="A85" s="40" t="s">
        <v>168</v>
      </c>
      <c r="B85" s="48">
        <v>9154678.96</v>
      </c>
      <c r="C85" s="48">
        <v>807239.94</v>
      </c>
      <c r="D85" s="48">
        <v>9961918.9</v>
      </c>
      <c r="E85" s="48">
        <v>9052805.73</v>
      </c>
      <c r="F85" s="48">
        <v>8598249.15</v>
      </c>
      <c r="G85" s="48">
        <f t="shared" si="1"/>
        <v>909113.1699999999</v>
      </c>
    </row>
    <row r="86" spans="1:7" ht="15">
      <c r="A86" s="40" t="s">
        <v>169</v>
      </c>
      <c r="B86" s="48">
        <v>3372075</v>
      </c>
      <c r="C86" s="48">
        <v>0</v>
      </c>
      <c r="D86" s="48">
        <v>3372075</v>
      </c>
      <c r="E86" s="48">
        <v>2810062.5</v>
      </c>
      <c r="F86" s="48">
        <v>2529056.25</v>
      </c>
      <c r="G86" s="48">
        <f t="shared" si="1"/>
        <v>562012.5</v>
      </c>
    </row>
    <row r="87" spans="1:7" ht="15">
      <c r="A87" s="40" t="s">
        <v>170</v>
      </c>
      <c r="B87" s="48">
        <v>14258574.04</v>
      </c>
      <c r="C87" s="48">
        <v>2239600</v>
      </c>
      <c r="D87" s="48">
        <v>16498174.04</v>
      </c>
      <c r="E87" s="48">
        <v>13023934.7</v>
      </c>
      <c r="F87" s="48">
        <v>11906615.03</v>
      </c>
      <c r="G87" s="48">
        <f t="shared" si="1"/>
        <v>3474239.34</v>
      </c>
    </row>
    <row r="88" spans="1:7" ht="15">
      <c r="A88" s="40" t="s">
        <v>171</v>
      </c>
      <c r="B88" s="48">
        <v>16953633.25</v>
      </c>
      <c r="C88" s="48">
        <v>13748129.33</v>
      </c>
      <c r="D88" s="48">
        <v>30701762.58</v>
      </c>
      <c r="E88" s="48">
        <v>22696734.85</v>
      </c>
      <c r="F88" s="48">
        <v>22687958.62</v>
      </c>
      <c r="G88" s="48">
        <f>D88-E88</f>
        <v>8005027.729999997</v>
      </c>
    </row>
    <row r="89" spans="1:7" ht="15">
      <c r="A89" s="40"/>
      <c r="B89" s="48"/>
      <c r="C89" s="48"/>
      <c r="D89" s="48"/>
      <c r="E89" s="48"/>
      <c r="F89" s="48"/>
      <c r="G89" s="48"/>
    </row>
    <row r="90" spans="1:7" ht="15">
      <c r="A90" s="41" t="s">
        <v>172</v>
      </c>
      <c r="B90" s="49"/>
      <c r="C90" s="49"/>
      <c r="D90" s="49"/>
      <c r="E90" s="49"/>
      <c r="F90" s="49"/>
      <c r="G90" s="49"/>
    </row>
    <row r="91" spans="1:7" ht="15">
      <c r="A91" s="43" t="s">
        <v>173</v>
      </c>
      <c r="B91" s="50">
        <f>SUM(B92:GASTO_E_FIN_01)</f>
        <v>1085346824.34</v>
      </c>
      <c r="C91" s="50">
        <f>SUM(C92:GASTO_E_FIN_02)</f>
        <v>931009836.4899999</v>
      </c>
      <c r="D91" s="50">
        <f>SUM(D92:GASTO_E_FIN_03)</f>
        <v>2016356660.8300002</v>
      </c>
      <c r="E91" s="50">
        <f>SUM(E92:GASTO_E_FIN_04)</f>
        <v>1160993984.61</v>
      </c>
      <c r="F91" s="50">
        <f>SUM(F92:GASTO_E_FIN_05)</f>
        <v>1088539714.41</v>
      </c>
      <c r="G91" s="50">
        <f>SUM(G92:GASTO_E_FIN_06)</f>
        <v>855362676.2199999</v>
      </c>
    </row>
    <row r="92" spans="1:7" ht="15">
      <c r="A92" s="40" t="s">
        <v>120</v>
      </c>
      <c r="B92" s="48">
        <v>0</v>
      </c>
      <c r="C92" s="48">
        <v>22119856</v>
      </c>
      <c r="D92" s="48">
        <v>22119856</v>
      </c>
      <c r="E92" s="48">
        <v>12194773.46</v>
      </c>
      <c r="F92" s="48">
        <v>12194773.46</v>
      </c>
      <c r="G92" s="48">
        <f>D92-E92</f>
        <v>9925082.54</v>
      </c>
    </row>
    <row r="93" spans="1:7" ht="15">
      <c r="A93" s="40" t="s">
        <v>121</v>
      </c>
      <c r="B93" s="48">
        <v>350000000.16</v>
      </c>
      <c r="C93" s="48">
        <v>957678.25</v>
      </c>
      <c r="D93" s="48">
        <v>350957678.41</v>
      </c>
      <c r="E93" s="48">
        <v>327521243.05</v>
      </c>
      <c r="F93" s="48">
        <v>323776131.81</v>
      </c>
      <c r="G93" s="48">
        <f aca="true" t="shared" si="2" ref="G93:G121">D93-E93</f>
        <v>23436435.360000014</v>
      </c>
    </row>
    <row r="94" spans="1:7" ht="15">
      <c r="A94" s="40" t="s">
        <v>123</v>
      </c>
      <c r="B94" s="48">
        <v>0</v>
      </c>
      <c r="C94" s="48">
        <v>3000000.99</v>
      </c>
      <c r="D94" s="48">
        <v>3000000.99</v>
      </c>
      <c r="E94" s="48">
        <v>0</v>
      </c>
      <c r="F94" s="48">
        <v>0</v>
      </c>
      <c r="G94" s="48">
        <f t="shared" si="2"/>
        <v>3000000.99</v>
      </c>
    </row>
    <row r="95" spans="1:7" ht="15">
      <c r="A95" s="40" t="s">
        <v>124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f t="shared" si="2"/>
        <v>0</v>
      </c>
    </row>
    <row r="96" spans="1:7" ht="15">
      <c r="A96" s="40" t="s">
        <v>127</v>
      </c>
      <c r="B96" s="48">
        <v>6200000</v>
      </c>
      <c r="C96" s="48">
        <v>3290065</v>
      </c>
      <c r="D96" s="48">
        <v>9490065</v>
      </c>
      <c r="E96" s="48">
        <v>0</v>
      </c>
      <c r="F96" s="48">
        <v>0</v>
      </c>
      <c r="G96" s="48">
        <f t="shared" si="2"/>
        <v>9490065</v>
      </c>
    </row>
    <row r="97" spans="1:7" ht="15">
      <c r="A97" s="40" t="s">
        <v>130</v>
      </c>
      <c r="B97" s="48">
        <v>0</v>
      </c>
      <c r="C97" s="48">
        <v>350000</v>
      </c>
      <c r="D97" s="48">
        <v>350000</v>
      </c>
      <c r="E97" s="48">
        <v>0</v>
      </c>
      <c r="F97" s="48">
        <v>0</v>
      </c>
      <c r="G97" s="48">
        <f t="shared" si="2"/>
        <v>350000</v>
      </c>
    </row>
    <row r="98" spans="1:7" ht="15">
      <c r="A98" s="40" t="s">
        <v>132</v>
      </c>
      <c r="B98" s="48">
        <v>4876113.4</v>
      </c>
      <c r="C98" s="48">
        <v>250000</v>
      </c>
      <c r="D98" s="48">
        <v>5126113.4</v>
      </c>
      <c r="E98" s="48">
        <v>0</v>
      </c>
      <c r="F98" s="48">
        <v>0</v>
      </c>
      <c r="G98" s="48">
        <f t="shared" si="2"/>
        <v>5126113.4</v>
      </c>
    </row>
    <row r="99" spans="1:7" ht="15">
      <c r="A99" s="40" t="s">
        <v>133</v>
      </c>
      <c r="B99" s="48">
        <v>43190294</v>
      </c>
      <c r="C99" s="48">
        <v>37219543.89</v>
      </c>
      <c r="D99" s="48">
        <v>80409837.89</v>
      </c>
      <c r="E99" s="48">
        <v>20669107.14</v>
      </c>
      <c r="F99" s="48">
        <v>18271654.13</v>
      </c>
      <c r="G99" s="48">
        <f t="shared" si="2"/>
        <v>59740730.75</v>
      </c>
    </row>
    <row r="100" spans="1:7" ht="15">
      <c r="A100" s="40" t="s">
        <v>135</v>
      </c>
      <c r="B100" s="48">
        <v>105000000</v>
      </c>
      <c r="C100" s="48">
        <v>122926902.16</v>
      </c>
      <c r="D100" s="48">
        <v>227926902.16</v>
      </c>
      <c r="E100" s="48">
        <v>101336943.04</v>
      </c>
      <c r="F100" s="48">
        <v>58153903</v>
      </c>
      <c r="G100" s="48">
        <f t="shared" si="2"/>
        <v>126589959.11999999</v>
      </c>
    </row>
    <row r="101" spans="1:7" ht="15">
      <c r="A101" s="40" t="s">
        <v>137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f t="shared" si="2"/>
        <v>0</v>
      </c>
    </row>
    <row r="102" spans="1:7" ht="15">
      <c r="A102" s="40" t="s">
        <v>138</v>
      </c>
      <c r="B102" s="48">
        <v>0</v>
      </c>
      <c r="C102" s="48">
        <v>1965109.6</v>
      </c>
      <c r="D102" s="48">
        <v>1965109.6</v>
      </c>
      <c r="E102" s="48">
        <v>351173.76</v>
      </c>
      <c r="F102" s="48">
        <v>351173.76</v>
      </c>
      <c r="G102" s="48">
        <f t="shared" si="2"/>
        <v>1613935.84</v>
      </c>
    </row>
    <row r="103" spans="1:7" ht="15">
      <c r="A103" s="40" t="s">
        <v>139</v>
      </c>
      <c r="B103" s="48">
        <v>0</v>
      </c>
      <c r="C103" s="48">
        <v>69660956.65</v>
      </c>
      <c r="D103" s="48">
        <v>69660956.65</v>
      </c>
      <c r="E103" s="48">
        <v>146235.31</v>
      </c>
      <c r="F103" s="48">
        <v>146235.31</v>
      </c>
      <c r="G103" s="48">
        <f t="shared" si="2"/>
        <v>69514721.34</v>
      </c>
    </row>
    <row r="104" spans="1:7" ht="15">
      <c r="A104" s="40" t="s">
        <v>141</v>
      </c>
      <c r="B104" s="48">
        <v>21942510.3</v>
      </c>
      <c r="C104" s="48">
        <v>3311585.36</v>
      </c>
      <c r="D104" s="48">
        <v>25254095.66</v>
      </c>
      <c r="E104" s="48">
        <v>3197997.84</v>
      </c>
      <c r="F104" s="48">
        <v>1209723.89</v>
      </c>
      <c r="G104" s="48">
        <f t="shared" si="2"/>
        <v>22056097.82</v>
      </c>
    </row>
    <row r="105" spans="1:7" ht="15">
      <c r="A105" s="40" t="s">
        <v>142</v>
      </c>
      <c r="B105" s="48">
        <v>28000000</v>
      </c>
      <c r="C105" s="48">
        <v>50136005.81</v>
      </c>
      <c r="D105" s="48">
        <v>78136005.81</v>
      </c>
      <c r="E105" s="48">
        <v>49824226.41</v>
      </c>
      <c r="F105" s="48">
        <v>48460003.53</v>
      </c>
      <c r="G105" s="48">
        <f t="shared" si="2"/>
        <v>28311779.400000006</v>
      </c>
    </row>
    <row r="106" spans="1:7" ht="15">
      <c r="A106" s="40" t="s">
        <v>143</v>
      </c>
      <c r="B106" s="48">
        <v>0</v>
      </c>
      <c r="C106" s="48">
        <v>3575733.25</v>
      </c>
      <c r="D106" s="48">
        <v>3575733.25</v>
      </c>
      <c r="E106" s="48">
        <v>1473145.72</v>
      </c>
      <c r="F106" s="48">
        <v>1473145.72</v>
      </c>
      <c r="G106" s="48">
        <f t="shared" si="2"/>
        <v>2102587.5300000003</v>
      </c>
    </row>
    <row r="107" spans="1:7" ht="15">
      <c r="A107" s="40" t="s">
        <v>144</v>
      </c>
      <c r="B107" s="48">
        <v>37314170.1</v>
      </c>
      <c r="C107" s="48">
        <v>491959287.58</v>
      </c>
      <c r="D107" s="48">
        <v>529273457.68</v>
      </c>
      <c r="E107" s="48">
        <v>241201203.24</v>
      </c>
      <c r="F107" s="48">
        <v>226845080.96</v>
      </c>
      <c r="G107" s="48">
        <f t="shared" si="2"/>
        <v>288072254.44</v>
      </c>
    </row>
    <row r="108" spans="1:7" ht="15">
      <c r="A108" s="40" t="s">
        <v>145</v>
      </c>
      <c r="B108" s="48">
        <v>0</v>
      </c>
      <c r="C108" s="48">
        <v>999999.99</v>
      </c>
      <c r="D108" s="48">
        <v>999999.99</v>
      </c>
      <c r="E108" s="48">
        <v>936108.68</v>
      </c>
      <c r="F108" s="48">
        <v>0</v>
      </c>
      <c r="G108" s="48">
        <f t="shared" si="2"/>
        <v>63891.30999999994</v>
      </c>
    </row>
    <row r="109" spans="1:7" ht="15">
      <c r="A109" s="40" t="s">
        <v>147</v>
      </c>
      <c r="B109" s="48">
        <v>3253095.68</v>
      </c>
      <c r="C109" s="48">
        <v>0</v>
      </c>
      <c r="D109" s="48">
        <v>3253095.68</v>
      </c>
      <c r="E109" s="48">
        <v>0</v>
      </c>
      <c r="F109" s="48">
        <v>0</v>
      </c>
      <c r="G109" s="48">
        <f t="shared" si="2"/>
        <v>3253095.68</v>
      </c>
    </row>
    <row r="110" spans="1:7" ht="15">
      <c r="A110" s="40" t="s">
        <v>148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f t="shared" si="2"/>
        <v>0</v>
      </c>
    </row>
    <row r="111" spans="1:7" ht="15">
      <c r="A111" s="40" t="s">
        <v>149</v>
      </c>
      <c r="B111" s="48">
        <v>120208307.76</v>
      </c>
      <c r="C111" s="48">
        <v>62273583.8</v>
      </c>
      <c r="D111" s="48">
        <v>182481891.56</v>
      </c>
      <c r="E111" s="48">
        <v>137338004.08</v>
      </c>
      <c r="F111" s="48">
        <v>137338004.08</v>
      </c>
      <c r="G111" s="48">
        <f t="shared" si="2"/>
        <v>45143887.47999999</v>
      </c>
    </row>
    <row r="112" spans="1:7" ht="15">
      <c r="A112" s="40" t="s">
        <v>150</v>
      </c>
      <c r="B112" s="48">
        <v>0</v>
      </c>
      <c r="C112" s="48">
        <v>159906</v>
      </c>
      <c r="D112" s="48">
        <v>159906</v>
      </c>
      <c r="E112" s="48">
        <v>39476.01</v>
      </c>
      <c r="F112" s="48">
        <v>39476.01</v>
      </c>
      <c r="G112" s="48">
        <f t="shared" si="2"/>
        <v>120429.98999999999</v>
      </c>
    </row>
    <row r="113" spans="1:7" ht="15">
      <c r="A113" s="40" t="s">
        <v>156</v>
      </c>
      <c r="B113" s="48">
        <v>5000000</v>
      </c>
      <c r="C113" s="48">
        <v>4994259.12</v>
      </c>
      <c r="D113" s="48">
        <v>9994259.12</v>
      </c>
      <c r="E113" s="48">
        <v>9796279.72</v>
      </c>
      <c r="F113" s="48">
        <v>9796279.72</v>
      </c>
      <c r="G113" s="48">
        <f t="shared" si="2"/>
        <v>197979.3999999985</v>
      </c>
    </row>
    <row r="114" spans="1:7" ht="15">
      <c r="A114" s="40" t="s">
        <v>157</v>
      </c>
      <c r="B114" s="48">
        <v>0</v>
      </c>
      <c r="C114" s="48">
        <v>6789694.92</v>
      </c>
      <c r="D114" s="48">
        <v>6789694.92</v>
      </c>
      <c r="E114" s="48">
        <v>2814434.08</v>
      </c>
      <c r="F114" s="48">
        <v>2366729.01</v>
      </c>
      <c r="G114" s="48">
        <f t="shared" si="2"/>
        <v>3975260.84</v>
      </c>
    </row>
    <row r="115" spans="1:7" ht="15">
      <c r="A115" s="40" t="s">
        <v>158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f t="shared" si="2"/>
        <v>0</v>
      </c>
    </row>
    <row r="116" spans="1:7" ht="15">
      <c r="A116" s="40" t="s">
        <v>161</v>
      </c>
      <c r="B116" s="48">
        <v>53540082.4</v>
      </c>
      <c r="C116" s="48">
        <v>-36011452.95</v>
      </c>
      <c r="D116" s="48">
        <v>17528629.45</v>
      </c>
      <c r="E116" s="48">
        <v>1180747.65</v>
      </c>
      <c r="F116" s="48">
        <v>791133</v>
      </c>
      <c r="G116" s="48">
        <f t="shared" si="2"/>
        <v>16347881.799999999</v>
      </c>
    </row>
    <row r="117" spans="1:7" ht="15">
      <c r="A117" s="40" t="s">
        <v>162</v>
      </c>
      <c r="B117" s="48">
        <v>0</v>
      </c>
      <c r="C117" s="48">
        <v>14292568</v>
      </c>
      <c r="D117" s="48">
        <v>14292568</v>
      </c>
      <c r="E117" s="48">
        <v>11357780.66</v>
      </c>
      <c r="F117" s="48">
        <v>10598939.44</v>
      </c>
      <c r="G117" s="48">
        <f t="shared" si="2"/>
        <v>2934787.34</v>
      </c>
    </row>
    <row r="118" spans="1:7" ht="15">
      <c r="A118" s="40" t="s">
        <v>163</v>
      </c>
      <c r="B118" s="48">
        <v>0</v>
      </c>
      <c r="C118" s="48">
        <v>200000</v>
      </c>
      <c r="D118" s="48">
        <v>200000</v>
      </c>
      <c r="E118" s="48">
        <v>200000</v>
      </c>
      <c r="F118" s="48">
        <v>200000</v>
      </c>
      <c r="G118" s="48">
        <f t="shared" si="2"/>
        <v>0</v>
      </c>
    </row>
    <row r="119" spans="1:7" ht="15">
      <c r="A119" s="40" t="s">
        <v>164</v>
      </c>
      <c r="B119" s="48">
        <v>0</v>
      </c>
      <c r="C119" s="48">
        <v>4000000</v>
      </c>
      <c r="D119" s="48">
        <v>4000000</v>
      </c>
      <c r="E119" s="48">
        <v>1723976.78</v>
      </c>
      <c r="F119" s="48">
        <v>1723976.78</v>
      </c>
      <c r="G119" s="48">
        <f t="shared" si="2"/>
        <v>2276023.2199999997</v>
      </c>
    </row>
    <row r="120" spans="1:7" ht="15">
      <c r="A120" s="40" t="s">
        <v>166</v>
      </c>
      <c r="B120" s="48">
        <v>21942510.3</v>
      </c>
      <c r="C120" s="48">
        <v>28923893.87</v>
      </c>
      <c r="D120" s="48">
        <v>50866404.17</v>
      </c>
      <c r="E120" s="48">
        <v>18041468.91</v>
      </c>
      <c r="F120" s="48">
        <v>15153691.73</v>
      </c>
      <c r="G120" s="48">
        <f t="shared" si="2"/>
        <v>32824935.26</v>
      </c>
    </row>
    <row r="121" spans="1:7" ht="15">
      <c r="A121" s="40" t="s">
        <v>170</v>
      </c>
      <c r="B121" s="48">
        <v>284879740.24</v>
      </c>
      <c r="C121" s="48">
        <v>33664659.2</v>
      </c>
      <c r="D121" s="48">
        <v>318544399.44</v>
      </c>
      <c r="E121" s="48">
        <v>219649659.07</v>
      </c>
      <c r="F121" s="48">
        <v>219649659.07</v>
      </c>
      <c r="G121" s="48">
        <f t="shared" si="2"/>
        <v>98894740.37</v>
      </c>
    </row>
    <row r="122" spans="1:7" ht="15">
      <c r="A122" s="41" t="s">
        <v>172</v>
      </c>
      <c r="B122" s="49"/>
      <c r="C122" s="49"/>
      <c r="D122" s="49"/>
      <c r="E122" s="49"/>
      <c r="F122" s="49"/>
      <c r="G122" s="49"/>
    </row>
    <row r="123" spans="1:7" ht="15">
      <c r="A123" s="43" t="s">
        <v>87</v>
      </c>
      <c r="B123" s="50">
        <f>GASTO_NE_T1+GASTO_E_T1</f>
        <v>5318343755.330001</v>
      </c>
      <c r="C123" s="50">
        <f>GASTO_NE_T2+GASTO_E_T2</f>
        <v>1719402481.35</v>
      </c>
      <c r="D123" s="50">
        <f>GASTO_NE_T3+GASTO_E_T3</f>
        <v>7037746236.679998</v>
      </c>
      <c r="E123" s="50">
        <f>GASTO_NE_T4+GASTO_E_T4</f>
        <v>4138802213.299999</v>
      </c>
      <c r="F123" s="50">
        <f>GASTO_NE_T5+GASTO_E_T5</f>
        <v>4038339475.1500006</v>
      </c>
      <c r="G123" s="50">
        <f>GASTO_NE_T6+GASTO_E_T6</f>
        <v>2898944023.38</v>
      </c>
    </row>
    <row r="124" spans="1:7" ht="15">
      <c r="A124" s="44"/>
      <c r="B124" s="51"/>
      <c r="C124" s="51"/>
      <c r="D124" s="51"/>
      <c r="E124" s="51"/>
      <c r="F124" s="51"/>
      <c r="G124" s="5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2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8" r:id="rId2"/>
  <ignoredErrors>
    <ignoredError sqref="B9:G1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zoomScaleSheetLayoutView="100" workbookViewId="0" topLeftCell="A1">
      <selection activeCell="A11" sqref="A11"/>
    </sheetView>
  </sheetViews>
  <sheetFormatPr defaultColWidth="11.421875" defaultRowHeight="15"/>
  <cols>
    <col min="1" max="1" width="74.57421875" style="24" customWidth="1"/>
    <col min="2" max="6" width="20.7109375" style="25" customWidth="1"/>
    <col min="7" max="7" width="17.28125" style="25" customWidth="1"/>
  </cols>
  <sheetData>
    <row r="1" spans="1:7" ht="20.4" customHeight="1">
      <c r="A1" s="52" t="s">
        <v>174</v>
      </c>
      <c r="B1" s="53"/>
      <c r="C1" s="53"/>
      <c r="D1" s="53"/>
      <c r="E1" s="53"/>
      <c r="F1" s="53"/>
      <c r="G1" s="53"/>
    </row>
    <row r="2" spans="1:7" ht="15">
      <c r="A2" s="26" t="str">
        <f>ENTE_PUBLICO_A</f>
        <v>ORGANISMO, Gobierno del Estado de Guanajuato (a)</v>
      </c>
      <c r="B2" s="27"/>
      <c r="C2" s="27"/>
      <c r="D2" s="27"/>
      <c r="E2" s="27"/>
      <c r="F2" s="27"/>
      <c r="G2" s="28"/>
    </row>
    <row r="3" spans="1:7" ht="15">
      <c r="A3" s="29" t="s">
        <v>175</v>
      </c>
      <c r="B3" s="30"/>
      <c r="C3" s="30"/>
      <c r="D3" s="30"/>
      <c r="E3" s="30"/>
      <c r="F3" s="30"/>
      <c r="G3" s="31"/>
    </row>
    <row r="4" spans="1:7" ht="15">
      <c r="A4" s="29" t="s">
        <v>176</v>
      </c>
      <c r="B4" s="30"/>
      <c r="C4" s="30"/>
      <c r="D4" s="30"/>
      <c r="E4" s="30"/>
      <c r="F4" s="30"/>
      <c r="G4" s="31"/>
    </row>
    <row r="5" spans="1:7" ht="15">
      <c r="A5" s="32" t="str">
        <f>TRIMESTRE</f>
        <v>Del 1 de enero al 30 de septiembre de 2019 (b)</v>
      </c>
      <c r="B5" s="33"/>
      <c r="C5" s="33"/>
      <c r="D5" s="33"/>
      <c r="E5" s="33"/>
      <c r="F5" s="33"/>
      <c r="G5" s="34"/>
    </row>
    <row r="6" spans="1:7" ht="15">
      <c r="A6" s="35" t="s">
        <v>3</v>
      </c>
      <c r="B6" s="36"/>
      <c r="C6" s="36"/>
      <c r="D6" s="36"/>
      <c r="E6" s="36"/>
      <c r="F6" s="36"/>
      <c r="G6" s="37"/>
    </row>
    <row r="7" spans="1:7" ht="15">
      <c r="A7" s="30" t="s">
        <v>4</v>
      </c>
      <c r="B7" s="35" t="s">
        <v>5</v>
      </c>
      <c r="C7" s="36"/>
      <c r="D7" s="36"/>
      <c r="E7" s="36"/>
      <c r="F7" s="37"/>
      <c r="G7" s="9" t="s">
        <v>177</v>
      </c>
    </row>
    <row r="8" spans="1:7" ht="20.4">
      <c r="A8" s="30"/>
      <c r="B8" s="46" t="s">
        <v>7</v>
      </c>
      <c r="C8" s="10" t="s">
        <v>178</v>
      </c>
      <c r="D8" s="46" t="s">
        <v>9</v>
      </c>
      <c r="E8" s="46" t="s">
        <v>10</v>
      </c>
      <c r="F8" s="65" t="s">
        <v>92</v>
      </c>
      <c r="G8" s="8"/>
    </row>
    <row r="9" spans="1:7" ht="15">
      <c r="A9" s="39" t="s">
        <v>179</v>
      </c>
      <c r="B9" s="59">
        <f>SUM(B10,B19,B27,B37)</f>
        <v>4232996930.9900007</v>
      </c>
      <c r="C9" s="59">
        <f aca="true" t="shared" si="0" ref="C9:G9">SUM(C10,C19,C27,C37)</f>
        <v>788392644.8600001</v>
      </c>
      <c r="D9" s="59">
        <f t="shared" si="0"/>
        <v>5021389575.85</v>
      </c>
      <c r="E9" s="59">
        <f t="shared" si="0"/>
        <v>2977808228.69</v>
      </c>
      <c r="F9" s="59">
        <f t="shared" si="0"/>
        <v>2949799760.7400002</v>
      </c>
      <c r="G9" s="59">
        <f t="shared" si="0"/>
        <v>2043581347.16</v>
      </c>
    </row>
    <row r="10" spans="1:7" ht="15">
      <c r="A10" s="54" t="s">
        <v>180</v>
      </c>
      <c r="B10" s="60">
        <f>SUM(B11:B18)</f>
        <v>1778219570.89</v>
      </c>
      <c r="C10" s="60">
        <f aca="true" t="shared" si="1" ref="C10:F10">SUM(C11:C18)</f>
        <v>302394952.2</v>
      </c>
      <c r="D10" s="60">
        <f t="shared" si="1"/>
        <v>2080614523.09</v>
      </c>
      <c r="E10" s="60">
        <f t="shared" si="1"/>
        <v>1172767200</v>
      </c>
      <c r="F10" s="60">
        <f t="shared" si="1"/>
        <v>1185789178.0900002</v>
      </c>
      <c r="G10" s="60">
        <f>SUM(G11:G18)</f>
        <v>907847323.0899999</v>
      </c>
    </row>
    <row r="11" spans="1:7" ht="15">
      <c r="A11" s="55" t="s">
        <v>181</v>
      </c>
      <c r="B11" s="60">
        <v>39740010.28</v>
      </c>
      <c r="C11" s="60">
        <v>1243650.46</v>
      </c>
      <c r="D11" s="60">
        <v>40983660.74</v>
      </c>
      <c r="E11" s="60">
        <v>24214689.12</v>
      </c>
      <c r="F11" s="60">
        <v>25000415.51</v>
      </c>
      <c r="G11" s="60">
        <f>D11-E11</f>
        <v>16768971.620000001</v>
      </c>
    </row>
    <row r="12" spans="1:7" ht="15">
      <c r="A12" s="55" t="s">
        <v>182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aca="true" t="shared" si="2" ref="G12:G18">D12-E12</f>
        <v>0</v>
      </c>
    </row>
    <row r="13" spans="1:7" ht="15">
      <c r="A13" s="55" t="s">
        <v>183</v>
      </c>
      <c r="B13" s="60">
        <v>235283866.67</v>
      </c>
      <c r="C13" s="60">
        <v>17419046.88</v>
      </c>
      <c r="D13" s="60">
        <v>252702913.55</v>
      </c>
      <c r="E13" s="60">
        <v>159712865.03</v>
      </c>
      <c r="F13" s="60">
        <v>160489645.99</v>
      </c>
      <c r="G13" s="60">
        <f t="shared" si="2"/>
        <v>92990048.52000001</v>
      </c>
    </row>
    <row r="14" spans="1:7" ht="15">
      <c r="A14" s="55" t="s">
        <v>184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ht="15">
      <c r="A15" s="55" t="s">
        <v>185</v>
      </c>
      <c r="B15" s="60">
        <v>290718766.62</v>
      </c>
      <c r="C15" s="60">
        <v>60825552.63</v>
      </c>
      <c r="D15" s="60">
        <v>351544319.25</v>
      </c>
      <c r="E15" s="60">
        <v>236367484.47</v>
      </c>
      <c r="F15" s="60">
        <v>236602450.3</v>
      </c>
      <c r="G15" s="60">
        <f t="shared" si="2"/>
        <v>115176834.78</v>
      </c>
    </row>
    <row r="16" spans="1:7" ht="15">
      <c r="A16" s="55" t="s">
        <v>186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ht="15">
      <c r="A17" s="55" t="s">
        <v>187</v>
      </c>
      <c r="B17" s="60">
        <v>906511479.66</v>
      </c>
      <c r="C17" s="60">
        <v>221780209.67</v>
      </c>
      <c r="D17" s="60">
        <v>1128291689.33</v>
      </c>
      <c r="E17" s="60">
        <v>568908146.19</v>
      </c>
      <c r="F17" s="60">
        <v>578680069.11</v>
      </c>
      <c r="G17" s="60">
        <f t="shared" si="2"/>
        <v>559383543.1399999</v>
      </c>
    </row>
    <row r="18" spans="1:7" ht="15">
      <c r="A18" s="55" t="s">
        <v>188</v>
      </c>
      <c r="B18" s="60">
        <v>305965447.66</v>
      </c>
      <c r="C18" s="60">
        <v>1126492.56</v>
      </c>
      <c r="D18" s="60">
        <v>307091940.22</v>
      </c>
      <c r="E18" s="60">
        <v>183564015.19</v>
      </c>
      <c r="F18" s="60">
        <v>185016597.18</v>
      </c>
      <c r="G18" s="60">
        <f t="shared" si="2"/>
        <v>123527925.03000003</v>
      </c>
    </row>
    <row r="19" spans="1:7" ht="15">
      <c r="A19" s="54" t="s">
        <v>189</v>
      </c>
      <c r="B19" s="60">
        <f>SUM(B20:B26)</f>
        <v>1259110614.88</v>
      </c>
      <c r="C19" s="60">
        <f aca="true" t="shared" si="3" ref="C19:F19">SUM(C20:C26)</f>
        <v>574288174.2400001</v>
      </c>
      <c r="D19" s="60">
        <f t="shared" si="3"/>
        <v>1833398789.1200001</v>
      </c>
      <c r="E19" s="60">
        <f t="shared" si="3"/>
        <v>1136935379.3700001</v>
      </c>
      <c r="F19" s="60">
        <f t="shared" si="3"/>
        <v>1099850337.3799999</v>
      </c>
      <c r="G19" s="60">
        <f>SUM(G20:G26)</f>
        <v>696463409.7500001</v>
      </c>
    </row>
    <row r="20" spans="1:7" ht="15">
      <c r="A20" s="55" t="s">
        <v>190</v>
      </c>
      <c r="B20" s="60">
        <v>153346042.03</v>
      </c>
      <c r="C20" s="60">
        <v>-25234820.4</v>
      </c>
      <c r="D20" s="60">
        <v>128111221.63</v>
      </c>
      <c r="E20" s="60">
        <v>78367944.58</v>
      </c>
      <c r="F20" s="60">
        <v>78654353.79</v>
      </c>
      <c r="G20" s="60">
        <f>D20-E20</f>
        <v>49743277.05</v>
      </c>
    </row>
    <row r="21" spans="1:7" ht="15">
      <c r="A21" s="55" t="s">
        <v>191</v>
      </c>
      <c r="B21" s="60">
        <v>637375651.99</v>
      </c>
      <c r="C21" s="60">
        <v>478005922.25</v>
      </c>
      <c r="D21" s="60">
        <v>1115381574.24</v>
      </c>
      <c r="E21" s="60">
        <v>633143793.71</v>
      </c>
      <c r="F21" s="60">
        <v>621284617.26</v>
      </c>
      <c r="G21" s="60">
        <f aca="true" t="shared" si="4" ref="G21:G26">D21-E21</f>
        <v>482237780.53</v>
      </c>
    </row>
    <row r="22" spans="1:7" ht="15">
      <c r="A22" s="55" t="s">
        <v>192</v>
      </c>
      <c r="B22" s="60">
        <v>72334685.74</v>
      </c>
      <c r="C22" s="60">
        <v>29898978.67</v>
      </c>
      <c r="D22" s="60">
        <v>102233664.41</v>
      </c>
      <c r="E22" s="60">
        <v>52343024.13</v>
      </c>
      <c r="F22" s="60">
        <v>52992974.85</v>
      </c>
      <c r="G22" s="60">
        <f t="shared" si="4"/>
        <v>49890640.279999994</v>
      </c>
    </row>
    <row r="23" spans="1:7" ht="15">
      <c r="A23" s="55" t="s">
        <v>193</v>
      </c>
      <c r="B23" s="60">
        <v>133908704.59</v>
      </c>
      <c r="C23" s="60">
        <v>59683651.52</v>
      </c>
      <c r="D23" s="60">
        <v>193592356.11</v>
      </c>
      <c r="E23" s="60">
        <v>157401221.58</v>
      </c>
      <c r="F23" s="60">
        <v>145979003.1</v>
      </c>
      <c r="G23" s="60">
        <f t="shared" si="4"/>
        <v>36191134.53</v>
      </c>
    </row>
    <row r="24" spans="1:7" ht="15">
      <c r="A24" s="55" t="s">
        <v>194</v>
      </c>
      <c r="B24" s="60">
        <v>58900570.15</v>
      </c>
      <c r="C24" s="60">
        <v>19603997.49</v>
      </c>
      <c r="D24" s="60">
        <v>78504567.64</v>
      </c>
      <c r="E24" s="60">
        <v>42084201.31</v>
      </c>
      <c r="F24" s="60">
        <v>41011036.53</v>
      </c>
      <c r="G24" s="60">
        <f t="shared" si="4"/>
        <v>36420366.33</v>
      </c>
    </row>
    <row r="25" spans="1:7" ht="15">
      <c r="A25" s="55" t="s">
        <v>195</v>
      </c>
      <c r="B25" s="60">
        <v>155687261.42</v>
      </c>
      <c r="C25" s="60">
        <v>12047837.51</v>
      </c>
      <c r="D25" s="60">
        <v>167735098.93</v>
      </c>
      <c r="E25" s="60">
        <v>133716174.36</v>
      </c>
      <c r="F25" s="60">
        <v>123774973.4</v>
      </c>
      <c r="G25" s="60">
        <f t="shared" si="4"/>
        <v>34018924.57000001</v>
      </c>
    </row>
    <row r="26" spans="1:7" ht="15">
      <c r="A26" s="55" t="s">
        <v>196</v>
      </c>
      <c r="B26" s="60">
        <v>47557698.96</v>
      </c>
      <c r="C26" s="60">
        <v>282607.2</v>
      </c>
      <c r="D26" s="60">
        <v>47840306.16</v>
      </c>
      <c r="E26" s="60">
        <v>39879019.7</v>
      </c>
      <c r="F26" s="60">
        <v>36153378.45</v>
      </c>
      <c r="G26" s="60">
        <f t="shared" si="4"/>
        <v>7961286.459999993</v>
      </c>
    </row>
    <row r="27" spans="1:7" ht="15">
      <c r="A27" s="54" t="s">
        <v>197</v>
      </c>
      <c r="B27" s="60">
        <f>SUM(B28:B36)</f>
        <v>1123393161.4199998</v>
      </c>
      <c r="C27" s="60">
        <f aca="true" t="shared" si="5" ref="C27:F27">SUM(C28:C36)</f>
        <v>-16016897.779999986</v>
      </c>
      <c r="D27" s="60">
        <f t="shared" si="5"/>
        <v>1107376263.64</v>
      </c>
      <c r="E27" s="60">
        <f t="shared" si="5"/>
        <v>668105649.32</v>
      </c>
      <c r="F27" s="60">
        <f t="shared" si="5"/>
        <v>664160245.27</v>
      </c>
      <c r="G27" s="60">
        <f>SUM(G28:G36)</f>
        <v>439270614.31999993</v>
      </c>
    </row>
    <row r="28" spans="1:7" ht="15">
      <c r="A28" s="56" t="s">
        <v>198</v>
      </c>
      <c r="B28" s="60">
        <v>94656409.65</v>
      </c>
      <c r="C28" s="60">
        <v>34768549.5</v>
      </c>
      <c r="D28" s="60">
        <v>129424959.15</v>
      </c>
      <c r="E28" s="60">
        <v>68624444.54</v>
      </c>
      <c r="F28" s="60">
        <v>68222832.16</v>
      </c>
      <c r="G28" s="60">
        <f>D28-E28</f>
        <v>60800514.61</v>
      </c>
    </row>
    <row r="29" spans="1:7" ht="15">
      <c r="A29" s="55" t="s">
        <v>199</v>
      </c>
      <c r="B29" s="60">
        <v>5650350</v>
      </c>
      <c r="C29" s="60">
        <v>7371614.72</v>
      </c>
      <c r="D29" s="60">
        <v>13021964.72</v>
      </c>
      <c r="E29" s="60">
        <v>6855746.93</v>
      </c>
      <c r="F29" s="60">
        <v>6215443.05</v>
      </c>
      <c r="G29" s="60">
        <f aca="true" t="shared" si="6" ref="G29:G36">D29-E29</f>
        <v>6166217.790000001</v>
      </c>
    </row>
    <row r="30" spans="1:7" ht="15">
      <c r="A30" s="55" t="s">
        <v>200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6"/>
        <v>0</v>
      </c>
    </row>
    <row r="31" spans="1:7" ht="15">
      <c r="A31" s="55" t="s">
        <v>201</v>
      </c>
      <c r="B31" s="60">
        <v>587704020.94</v>
      </c>
      <c r="C31" s="60">
        <v>-170179420.35</v>
      </c>
      <c r="D31" s="60">
        <v>417524600.59</v>
      </c>
      <c r="E31" s="60">
        <v>274377315.61</v>
      </c>
      <c r="F31" s="60">
        <v>274632721.56</v>
      </c>
      <c r="G31" s="60">
        <f t="shared" si="6"/>
        <v>143147284.97999996</v>
      </c>
    </row>
    <row r="32" spans="1:7" ht="15">
      <c r="A32" s="55" t="s">
        <v>202</v>
      </c>
      <c r="B32" s="60">
        <v>364818154.45</v>
      </c>
      <c r="C32" s="60">
        <v>36670531.43</v>
      </c>
      <c r="D32" s="60">
        <v>401488685.88</v>
      </c>
      <c r="E32" s="60">
        <v>238554981.07</v>
      </c>
      <c r="F32" s="60">
        <v>237511718.37</v>
      </c>
      <c r="G32" s="60">
        <f t="shared" si="6"/>
        <v>162933704.81</v>
      </c>
    </row>
    <row r="33" spans="1:7" ht="15">
      <c r="A33" s="55" t="s">
        <v>203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7" ht="15">
      <c r="A34" s="55" t="s">
        <v>204</v>
      </c>
      <c r="B34" s="60">
        <v>36080507.11</v>
      </c>
      <c r="C34" s="60">
        <v>48663159.28</v>
      </c>
      <c r="D34" s="60">
        <v>84743666.39</v>
      </c>
      <c r="E34" s="60">
        <v>55899498.05</v>
      </c>
      <c r="F34" s="60">
        <v>53692625.44</v>
      </c>
      <c r="G34" s="60">
        <f t="shared" si="6"/>
        <v>28844168.340000004</v>
      </c>
    </row>
    <row r="35" spans="1:7" ht="15">
      <c r="A35" s="55" t="s">
        <v>205</v>
      </c>
      <c r="B35" s="60">
        <v>34483719.27</v>
      </c>
      <c r="C35" s="60">
        <v>26688667.64</v>
      </c>
      <c r="D35" s="60">
        <v>61172386.91</v>
      </c>
      <c r="E35" s="60">
        <v>23793663.12</v>
      </c>
      <c r="F35" s="60">
        <v>23884904.69</v>
      </c>
      <c r="G35" s="60">
        <f t="shared" si="6"/>
        <v>37378723.78999999</v>
      </c>
    </row>
    <row r="36" spans="1:7" ht="15">
      <c r="A36" s="55" t="s">
        <v>206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 t="shared" si="6"/>
        <v>0</v>
      </c>
    </row>
    <row r="37" spans="1:7" ht="20.4">
      <c r="A37" s="57" t="s">
        <v>207</v>
      </c>
      <c r="B37" s="60">
        <f>SUM(B38:B41)</f>
        <v>72273583.8</v>
      </c>
      <c r="C37" s="60">
        <f aca="true" t="shared" si="7" ref="C37:F37">SUM(C38:C41)</f>
        <v>-72273583.8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>SUM(G38:G41)</f>
        <v>0</v>
      </c>
    </row>
    <row r="38" spans="1:7" ht="15">
      <c r="A38" s="56" t="s">
        <v>208</v>
      </c>
      <c r="B38" s="60">
        <v>72273583.8</v>
      </c>
      <c r="C38" s="60">
        <v>-72273583.8</v>
      </c>
      <c r="D38" s="60">
        <v>0</v>
      </c>
      <c r="E38" s="60">
        <v>0</v>
      </c>
      <c r="F38" s="60">
        <v>0</v>
      </c>
      <c r="G38" s="60">
        <f>D38-E38</f>
        <v>0</v>
      </c>
    </row>
    <row r="39" spans="1:7" ht="20.4">
      <c r="A39" s="56" t="s">
        <v>209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 aca="true" t="shared" si="8" ref="G39:G41">D39-E39</f>
        <v>0</v>
      </c>
    </row>
    <row r="40" spans="1:7" ht="15">
      <c r="A40" s="56" t="s">
        <v>210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 t="shared" si="8"/>
        <v>0</v>
      </c>
    </row>
    <row r="41" spans="1:7" ht="15">
      <c r="A41" s="56" t="s">
        <v>211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 t="shared" si="8"/>
        <v>0</v>
      </c>
    </row>
    <row r="42" spans="1:7" ht="15">
      <c r="A42" s="56"/>
      <c r="B42" s="60"/>
      <c r="C42" s="60"/>
      <c r="D42" s="60"/>
      <c r="E42" s="60"/>
      <c r="F42" s="60"/>
      <c r="G42" s="60"/>
    </row>
    <row r="43" spans="1:7" ht="15">
      <c r="A43" s="43" t="s">
        <v>212</v>
      </c>
      <c r="B43" s="61">
        <f>SUM(B44,B53,B61,B71)</f>
        <v>1085346824.34</v>
      </c>
      <c r="C43" s="61">
        <f aca="true" t="shared" si="9" ref="C43:G43">SUM(C44,C53,C61,C71)</f>
        <v>931009836.4899999</v>
      </c>
      <c r="D43" s="61">
        <f t="shared" si="9"/>
        <v>2016356660.83</v>
      </c>
      <c r="E43" s="61">
        <f t="shared" si="9"/>
        <v>1160993984.61</v>
      </c>
      <c r="F43" s="61">
        <f t="shared" si="9"/>
        <v>1088539714.41</v>
      </c>
      <c r="G43" s="61">
        <f t="shared" si="9"/>
        <v>855362676.2199999</v>
      </c>
    </row>
    <row r="44" spans="1:7" ht="15">
      <c r="A44" s="54" t="s">
        <v>213</v>
      </c>
      <c r="B44" s="60">
        <f>SUM(B45:B52)</f>
        <v>366076113.56</v>
      </c>
      <c r="C44" s="60">
        <f aca="true" t="shared" si="10" ref="C44:G44">SUM(C45:C52)</f>
        <v>39426968.96</v>
      </c>
      <c r="D44" s="60">
        <f t="shared" si="10"/>
        <v>405503082.52</v>
      </c>
      <c r="E44" s="60">
        <f t="shared" si="10"/>
        <v>350498508.2</v>
      </c>
      <c r="F44" s="60">
        <f t="shared" si="10"/>
        <v>346753396.96</v>
      </c>
      <c r="G44" s="60">
        <f t="shared" si="10"/>
        <v>55004574.320000015</v>
      </c>
    </row>
    <row r="45" spans="1:7" ht="15">
      <c r="A45" s="56" t="s">
        <v>181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>D45-E45</f>
        <v>0</v>
      </c>
    </row>
    <row r="46" spans="1:7" ht="15">
      <c r="A46" s="56" t="s">
        <v>182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aca="true" t="shared" si="11" ref="G46:G52">D46-E46</f>
        <v>0</v>
      </c>
    </row>
    <row r="47" spans="1:7" ht="15">
      <c r="A47" s="56" t="s">
        <v>183</v>
      </c>
      <c r="B47" s="60">
        <v>4876113.4</v>
      </c>
      <c r="C47" s="60">
        <v>250000</v>
      </c>
      <c r="D47" s="60">
        <v>5126113.4</v>
      </c>
      <c r="E47" s="60">
        <v>0</v>
      </c>
      <c r="F47" s="60">
        <v>0</v>
      </c>
      <c r="G47" s="60">
        <f t="shared" si="11"/>
        <v>5126113.4</v>
      </c>
    </row>
    <row r="48" spans="1:7" ht="15">
      <c r="A48" s="56" t="s">
        <v>184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1"/>
        <v>0</v>
      </c>
    </row>
    <row r="49" spans="1:7" ht="15">
      <c r="A49" s="56" t="s">
        <v>185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1"/>
        <v>0</v>
      </c>
    </row>
    <row r="50" spans="1:7" ht="15">
      <c r="A50" s="56" t="s">
        <v>186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1"/>
        <v>0</v>
      </c>
    </row>
    <row r="51" spans="1:7" ht="15">
      <c r="A51" s="56" t="s">
        <v>187</v>
      </c>
      <c r="B51" s="60">
        <v>361200000.16</v>
      </c>
      <c r="C51" s="60">
        <v>39176968.96</v>
      </c>
      <c r="D51" s="60">
        <v>400376969.12</v>
      </c>
      <c r="E51" s="60">
        <v>350498508.2</v>
      </c>
      <c r="F51" s="60">
        <v>346753396.96</v>
      </c>
      <c r="G51" s="60">
        <f t="shared" si="11"/>
        <v>49878460.92000002</v>
      </c>
    </row>
    <row r="52" spans="1:7" ht="15">
      <c r="A52" s="56" t="s">
        <v>188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1"/>
        <v>0</v>
      </c>
    </row>
    <row r="53" spans="1:7" ht="15">
      <c r="A53" s="54" t="s">
        <v>189</v>
      </c>
      <c r="B53" s="60">
        <f>SUM(B54:B60)</f>
        <v>599062403.02</v>
      </c>
      <c r="C53" s="60">
        <f aca="true" t="shared" si="12" ref="C53:G53">SUM(C54:C60)</f>
        <v>788559235.2499999</v>
      </c>
      <c r="D53" s="60">
        <f t="shared" si="12"/>
        <v>1387621638.27</v>
      </c>
      <c r="E53" s="60">
        <f t="shared" si="12"/>
        <v>672971761.0099999</v>
      </c>
      <c r="F53" s="60">
        <f t="shared" si="12"/>
        <v>604262602.0500001</v>
      </c>
      <c r="G53" s="60">
        <f t="shared" si="12"/>
        <v>714649877.2599999</v>
      </c>
    </row>
    <row r="54" spans="1:7" ht="15">
      <c r="A54" s="56" t="s">
        <v>190</v>
      </c>
      <c r="B54" s="60">
        <v>312879740.24</v>
      </c>
      <c r="C54" s="60">
        <v>85677551.06</v>
      </c>
      <c r="D54" s="60">
        <v>398557291.3</v>
      </c>
      <c r="E54" s="60">
        <v>269473885.48</v>
      </c>
      <c r="F54" s="60">
        <v>268109662.6</v>
      </c>
      <c r="G54" s="60">
        <f>D54-E54</f>
        <v>129083405.82</v>
      </c>
    </row>
    <row r="55" spans="1:7" ht="15">
      <c r="A55" s="56" t="s">
        <v>191</v>
      </c>
      <c r="B55" s="60">
        <v>264240152.48</v>
      </c>
      <c r="C55" s="60">
        <v>673203033.05</v>
      </c>
      <c r="D55" s="60">
        <v>937443185.53</v>
      </c>
      <c r="E55" s="60">
        <v>383187223.8</v>
      </c>
      <c r="F55" s="60">
        <v>319973216.64</v>
      </c>
      <c r="G55" s="60">
        <f aca="true" t="shared" si="13" ref="G55:G60">D55-E55</f>
        <v>554255961.73</v>
      </c>
    </row>
    <row r="56" spans="1:7" ht="15">
      <c r="A56" s="56" t="s">
        <v>192</v>
      </c>
      <c r="B56" s="60">
        <v>0</v>
      </c>
      <c r="C56" s="60">
        <v>999999.99</v>
      </c>
      <c r="D56" s="60">
        <v>999999.99</v>
      </c>
      <c r="E56" s="60">
        <v>936108.68</v>
      </c>
      <c r="F56" s="60">
        <v>0</v>
      </c>
      <c r="G56" s="60">
        <f t="shared" si="13"/>
        <v>63891.30999999994</v>
      </c>
    </row>
    <row r="57" spans="1:7" ht="15">
      <c r="A57" s="58" t="s">
        <v>193</v>
      </c>
      <c r="B57" s="60">
        <v>0</v>
      </c>
      <c r="C57" s="60">
        <v>25082262.92</v>
      </c>
      <c r="D57" s="60">
        <v>25082262.92</v>
      </c>
      <c r="E57" s="60">
        <v>15896191.52</v>
      </c>
      <c r="F57" s="60">
        <v>14689645.23</v>
      </c>
      <c r="G57" s="60">
        <f t="shared" si="13"/>
        <v>9186071.400000002</v>
      </c>
    </row>
    <row r="58" spans="1:7" ht="15">
      <c r="A58" s="56" t="s">
        <v>194</v>
      </c>
      <c r="B58" s="60">
        <v>21942510.3</v>
      </c>
      <c r="C58" s="60">
        <v>3396388.23</v>
      </c>
      <c r="D58" s="60">
        <v>25338898.53</v>
      </c>
      <c r="E58" s="60">
        <v>3278351.53</v>
      </c>
      <c r="F58" s="60">
        <v>1290077.58</v>
      </c>
      <c r="G58" s="60">
        <f t="shared" si="13"/>
        <v>22060547</v>
      </c>
    </row>
    <row r="59" spans="1:7" ht="15">
      <c r="A59" s="56" t="s">
        <v>195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3"/>
        <v>0</v>
      </c>
    </row>
    <row r="60" spans="1:7" ht="15">
      <c r="A60" s="56" t="s">
        <v>196</v>
      </c>
      <c r="B60" s="60">
        <v>0</v>
      </c>
      <c r="C60" s="60">
        <v>200000</v>
      </c>
      <c r="D60" s="60">
        <v>200000</v>
      </c>
      <c r="E60" s="60">
        <v>200000</v>
      </c>
      <c r="F60" s="60">
        <v>200000</v>
      </c>
      <c r="G60" s="60">
        <f t="shared" si="13"/>
        <v>0</v>
      </c>
    </row>
    <row r="61" spans="1:7" ht="15">
      <c r="A61" s="54" t="s">
        <v>197</v>
      </c>
      <c r="B61" s="60">
        <f>SUM(B62:B70)</f>
        <v>0</v>
      </c>
      <c r="C61" s="60">
        <f aca="true" t="shared" si="14" ref="C61:G61">SUM(C62:C70)</f>
        <v>40750048.48</v>
      </c>
      <c r="D61" s="60">
        <f t="shared" si="14"/>
        <v>40750048.48</v>
      </c>
      <c r="E61" s="60">
        <f t="shared" si="14"/>
        <v>185711.32</v>
      </c>
      <c r="F61" s="60">
        <f t="shared" si="14"/>
        <v>185711.32</v>
      </c>
      <c r="G61" s="60">
        <f t="shared" si="14"/>
        <v>40564337.16</v>
      </c>
    </row>
    <row r="62" spans="1:7" ht="15">
      <c r="A62" s="56" t="s">
        <v>198</v>
      </c>
      <c r="B62" s="60">
        <v>0</v>
      </c>
      <c r="C62" s="60">
        <v>36160956.65</v>
      </c>
      <c r="D62" s="60">
        <v>36160956.65</v>
      </c>
      <c r="E62" s="60">
        <v>146235.31</v>
      </c>
      <c r="F62" s="60">
        <v>146235.31</v>
      </c>
      <c r="G62" s="60">
        <f>D62-E62</f>
        <v>36014721.339999996</v>
      </c>
    </row>
    <row r="63" spans="1:7" ht="15">
      <c r="A63" s="56" t="s">
        <v>199</v>
      </c>
      <c r="B63" s="60">
        <v>0</v>
      </c>
      <c r="C63" s="60">
        <v>4429185.83</v>
      </c>
      <c r="D63" s="60">
        <v>4429185.83</v>
      </c>
      <c r="E63" s="60">
        <v>0</v>
      </c>
      <c r="F63" s="60">
        <v>0</v>
      </c>
      <c r="G63" s="60">
        <f aca="true" t="shared" si="15" ref="G63:G70">D63-E63</f>
        <v>4429185.83</v>
      </c>
    </row>
    <row r="64" spans="1:7" ht="15">
      <c r="A64" s="56" t="s">
        <v>200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5"/>
        <v>0</v>
      </c>
    </row>
    <row r="65" spans="1:7" ht="15">
      <c r="A65" s="56" t="s">
        <v>201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5"/>
        <v>0</v>
      </c>
    </row>
    <row r="66" spans="1:7" ht="15">
      <c r="A66" s="56" t="s">
        <v>202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5"/>
        <v>0</v>
      </c>
    </row>
    <row r="67" spans="1:7" ht="15">
      <c r="A67" s="56" t="s">
        <v>203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5"/>
        <v>0</v>
      </c>
    </row>
    <row r="68" spans="1:7" ht="15">
      <c r="A68" s="56" t="s">
        <v>204</v>
      </c>
      <c r="B68" s="60">
        <v>0</v>
      </c>
      <c r="C68" s="60">
        <v>159906</v>
      </c>
      <c r="D68" s="60">
        <v>159906</v>
      </c>
      <c r="E68" s="60">
        <v>39476.01</v>
      </c>
      <c r="F68" s="60">
        <v>39476.01</v>
      </c>
      <c r="G68" s="60">
        <f t="shared" si="15"/>
        <v>120429.98999999999</v>
      </c>
    </row>
    <row r="69" spans="1:7" ht="15">
      <c r="A69" s="56" t="s">
        <v>205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5"/>
        <v>0</v>
      </c>
    </row>
    <row r="70" spans="1:7" ht="15">
      <c r="A70" s="56" t="s">
        <v>206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5"/>
        <v>0</v>
      </c>
    </row>
    <row r="71" spans="1:7" ht="15">
      <c r="A71" s="57" t="s">
        <v>214</v>
      </c>
      <c r="B71" s="62">
        <f>SUM(B72:B75)</f>
        <v>120208307.76</v>
      </c>
      <c r="C71" s="62">
        <f aca="true" t="shared" si="16" ref="C71:F71">SUM(C72:C75)</f>
        <v>62273583.8</v>
      </c>
      <c r="D71" s="62">
        <f t="shared" si="16"/>
        <v>182481891.56</v>
      </c>
      <c r="E71" s="62">
        <f t="shared" si="16"/>
        <v>137338004.08</v>
      </c>
      <c r="F71" s="62">
        <f t="shared" si="16"/>
        <v>137338004.08</v>
      </c>
      <c r="G71" s="62">
        <f>SUM(G72:G75)</f>
        <v>45143887.47999999</v>
      </c>
    </row>
    <row r="72" spans="1:7" ht="15">
      <c r="A72" s="56" t="s">
        <v>208</v>
      </c>
      <c r="B72" s="60">
        <v>120208307.76</v>
      </c>
      <c r="C72" s="60">
        <v>62273583.8</v>
      </c>
      <c r="D72" s="60">
        <v>182481891.56</v>
      </c>
      <c r="E72" s="60">
        <v>137338004.08</v>
      </c>
      <c r="F72" s="60">
        <v>137338004.08</v>
      </c>
      <c r="G72" s="60">
        <f>D72-E72</f>
        <v>45143887.47999999</v>
      </c>
    </row>
    <row r="73" spans="1:7" ht="20.4">
      <c r="A73" s="56" t="s">
        <v>209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aca="true" t="shared" si="17" ref="G73:G75">D73-E73</f>
        <v>0</v>
      </c>
    </row>
    <row r="74" spans="1:7" ht="15">
      <c r="A74" s="56" t="s">
        <v>210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7"/>
        <v>0</v>
      </c>
    </row>
    <row r="75" spans="1:7" ht="15">
      <c r="A75" s="56" t="s">
        <v>211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7"/>
        <v>0</v>
      </c>
    </row>
    <row r="76" spans="1:7" ht="15">
      <c r="A76" s="42"/>
      <c r="B76" s="63"/>
      <c r="C76" s="63"/>
      <c r="D76" s="63"/>
      <c r="E76" s="63"/>
      <c r="F76" s="63"/>
      <c r="G76" s="63"/>
    </row>
    <row r="77" spans="1:7" ht="15">
      <c r="A77" s="43" t="s">
        <v>87</v>
      </c>
      <c r="B77" s="61">
        <f>B43+B9</f>
        <v>5318343755.330001</v>
      </c>
      <c r="C77" s="61">
        <f aca="true" t="shared" si="18" ref="C77:F77">C43+C9</f>
        <v>1719402481.35</v>
      </c>
      <c r="D77" s="61">
        <f t="shared" si="18"/>
        <v>7037746236.68</v>
      </c>
      <c r="E77" s="61">
        <f t="shared" si="18"/>
        <v>4138802213.3</v>
      </c>
      <c r="F77" s="61">
        <f t="shared" si="18"/>
        <v>4038339475.1500006</v>
      </c>
      <c r="G77" s="61">
        <f>G43+G9</f>
        <v>2898944023.38</v>
      </c>
    </row>
    <row r="78" spans="1:7" ht="15">
      <c r="A78" s="44"/>
      <c r="B78" s="64"/>
      <c r="C78" s="64"/>
      <c r="D78" s="64"/>
      <c r="E78" s="64"/>
      <c r="F78" s="64"/>
      <c r="G78" s="6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4" r:id="rId2"/>
  <ignoredErrors>
    <ignoredError sqref="B9:G70 B72:G78 B71:F71" unlockedFormula="1"/>
    <ignoredError sqref="G71" formula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SheetLayoutView="100" workbookViewId="0" topLeftCell="A1">
      <selection activeCell="H21" sqref="H21"/>
    </sheetView>
  </sheetViews>
  <sheetFormatPr defaultColWidth="11.421875" defaultRowHeight="15"/>
  <cols>
    <col min="1" max="1" width="111.8515625" style="24" customWidth="1"/>
    <col min="2" max="6" width="20.7109375" style="73" customWidth="1"/>
    <col min="7" max="7" width="17.57421875" style="73" customWidth="1"/>
  </cols>
  <sheetData>
    <row r="1" spans="1:7" ht="19.8" customHeight="1">
      <c r="A1" s="1" t="s">
        <v>215</v>
      </c>
      <c r="B1" s="2"/>
      <c r="C1" s="2"/>
      <c r="D1" s="2"/>
      <c r="E1" s="2"/>
      <c r="F1" s="2"/>
      <c r="G1" s="2"/>
    </row>
    <row r="2" spans="1:7" ht="15">
      <c r="A2" s="26" t="str">
        <f>ENTE_PUBLICO_A</f>
        <v>ORGANISMO, Gobierno del Estado de Guanajuato (a)</v>
      </c>
      <c r="B2" s="27"/>
      <c r="C2" s="27"/>
      <c r="D2" s="27"/>
      <c r="E2" s="27"/>
      <c r="F2" s="27"/>
      <c r="G2" s="28"/>
    </row>
    <row r="3" spans="1:7" ht="15">
      <c r="A3" s="32" t="s">
        <v>1</v>
      </c>
      <c r="B3" s="33"/>
      <c r="C3" s="33"/>
      <c r="D3" s="33"/>
      <c r="E3" s="33"/>
      <c r="F3" s="33"/>
      <c r="G3" s="34"/>
    </row>
    <row r="4" spans="1:7" ht="15">
      <c r="A4" s="32" t="s">
        <v>216</v>
      </c>
      <c r="B4" s="33"/>
      <c r="C4" s="33"/>
      <c r="D4" s="33"/>
      <c r="E4" s="33"/>
      <c r="F4" s="33"/>
      <c r="G4" s="34"/>
    </row>
    <row r="5" spans="1:7" ht="15">
      <c r="A5" s="32" t="str">
        <f>TRIMESTRE</f>
        <v>Del 1 de enero al 30 de septiembre de 2019 (b)</v>
      </c>
      <c r="B5" s="33"/>
      <c r="C5" s="33"/>
      <c r="D5" s="33"/>
      <c r="E5" s="33"/>
      <c r="F5" s="33"/>
      <c r="G5" s="34"/>
    </row>
    <row r="6" spans="1:7" ht="15">
      <c r="A6" s="35" t="s">
        <v>3</v>
      </c>
      <c r="B6" s="36"/>
      <c r="C6" s="36"/>
      <c r="D6" s="36"/>
      <c r="E6" s="36"/>
      <c r="F6" s="36"/>
      <c r="G6" s="37"/>
    </row>
    <row r="7" spans="1:7" ht="15">
      <c r="A7" s="38" t="s">
        <v>217</v>
      </c>
      <c r="B7" s="8" t="s">
        <v>5</v>
      </c>
      <c r="C7" s="8"/>
      <c r="D7" s="8"/>
      <c r="E7" s="8"/>
      <c r="F7" s="8"/>
      <c r="G7" s="8" t="s">
        <v>6</v>
      </c>
    </row>
    <row r="8" spans="1:7" ht="20.4">
      <c r="A8" s="6"/>
      <c r="B8" s="10" t="s">
        <v>7</v>
      </c>
      <c r="C8" s="67" t="s">
        <v>178</v>
      </c>
      <c r="D8" s="67" t="s">
        <v>91</v>
      </c>
      <c r="E8" s="67" t="s">
        <v>10</v>
      </c>
      <c r="F8" s="67" t="s">
        <v>92</v>
      </c>
      <c r="G8" s="68"/>
    </row>
    <row r="9" spans="1:7" ht="15">
      <c r="A9" s="39" t="s">
        <v>218</v>
      </c>
      <c r="B9" s="69">
        <f>SUM(B10,B11,B12,B15,B16,B19)</f>
        <v>1859565497.0800009</v>
      </c>
      <c r="C9" s="69">
        <f aca="true" t="shared" si="0" ref="C9:F9">SUM(C10,C11,C12,C15,C16,C19)</f>
        <v>96884304.5</v>
      </c>
      <c r="D9" s="69">
        <f t="shared" si="0"/>
        <v>1956449801.58</v>
      </c>
      <c r="E9" s="69">
        <f t="shared" si="0"/>
        <v>1124122560.2999995</v>
      </c>
      <c r="F9" s="69">
        <f t="shared" si="0"/>
        <v>1124122560.2999995</v>
      </c>
      <c r="G9" s="69">
        <f>SUM(G10,G11,G12,G15,G16,G19)</f>
        <v>832327241.2800006</v>
      </c>
    </row>
    <row r="10" spans="1:7" ht="15">
      <c r="A10" s="54" t="s">
        <v>219</v>
      </c>
      <c r="B10" s="70">
        <v>982397057.9700005</v>
      </c>
      <c r="C10" s="70">
        <v>23000000</v>
      </c>
      <c r="D10" s="70">
        <v>1005397057.97</v>
      </c>
      <c r="E10" s="70">
        <v>649469432.8299992</v>
      </c>
      <c r="F10" s="70">
        <v>649469432.8299992</v>
      </c>
      <c r="G10" s="70">
        <f>D10-E10</f>
        <v>355927625.1400008</v>
      </c>
    </row>
    <row r="11" spans="1:7" ht="15">
      <c r="A11" s="54" t="s">
        <v>220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f>D11-E11</f>
        <v>0</v>
      </c>
    </row>
    <row r="12" spans="1:7" ht="15">
      <c r="A12" s="54" t="s">
        <v>221</v>
      </c>
      <c r="B12" s="70">
        <f>B13+B14</f>
        <v>49548427.8</v>
      </c>
      <c r="C12" s="70">
        <f aca="true" t="shared" si="1" ref="C12:F12">C13+C14</f>
        <v>0</v>
      </c>
      <c r="D12" s="70">
        <f t="shared" si="1"/>
        <v>49548427.8</v>
      </c>
      <c r="E12" s="70">
        <f t="shared" si="1"/>
        <v>33290702.689999998</v>
      </c>
      <c r="F12" s="70">
        <f t="shared" si="1"/>
        <v>33290702.689999998</v>
      </c>
      <c r="G12" s="70">
        <f>G13+G14</f>
        <v>16257725.110000001</v>
      </c>
    </row>
    <row r="13" spans="1:7" ht="15">
      <c r="A13" s="55" t="s">
        <v>222</v>
      </c>
      <c r="B13" s="70">
        <v>43928686.958544746</v>
      </c>
      <c r="C13" s="70">
        <v>0</v>
      </c>
      <c r="D13" s="70">
        <v>43928686.958544746</v>
      </c>
      <c r="E13" s="70">
        <v>29796703.589999996</v>
      </c>
      <c r="F13" s="70">
        <v>29796703.589999996</v>
      </c>
      <c r="G13" s="70">
        <f>D13-E13</f>
        <v>14131983.36854475</v>
      </c>
    </row>
    <row r="14" spans="1:7" ht="15">
      <c r="A14" s="55" t="s">
        <v>223</v>
      </c>
      <c r="B14" s="70">
        <v>5619740.841455252</v>
      </c>
      <c r="C14" s="70">
        <v>0</v>
      </c>
      <c r="D14" s="70">
        <v>5619740.841455252</v>
      </c>
      <c r="E14" s="70">
        <v>3493999.1</v>
      </c>
      <c r="F14" s="70">
        <v>3493999.1</v>
      </c>
      <c r="G14" s="70">
        <f aca="true" t="shared" si="2" ref="G14:G15">D14-E14</f>
        <v>2125741.741455252</v>
      </c>
    </row>
    <row r="15" spans="1:7" ht="15">
      <c r="A15" s="54" t="s">
        <v>224</v>
      </c>
      <c r="B15" s="70">
        <v>827620011.3100004</v>
      </c>
      <c r="C15" s="70">
        <v>73884304.5</v>
      </c>
      <c r="D15" s="70">
        <v>901504315.81</v>
      </c>
      <c r="E15" s="70">
        <v>441362424.7800002</v>
      </c>
      <c r="F15" s="70">
        <v>441362424.7800002</v>
      </c>
      <c r="G15" s="70">
        <f t="shared" si="2"/>
        <v>460141891.02999973</v>
      </c>
    </row>
    <row r="16" spans="1:7" ht="15">
      <c r="A16" s="57" t="s">
        <v>225</v>
      </c>
      <c r="B16" s="70">
        <f>B17+B18</f>
        <v>0</v>
      </c>
      <c r="C16" s="70">
        <f aca="true" t="shared" si="3" ref="C16:G16">C17+C18</f>
        <v>0</v>
      </c>
      <c r="D16" s="70">
        <f t="shared" si="3"/>
        <v>0</v>
      </c>
      <c r="E16" s="70">
        <f t="shared" si="3"/>
        <v>0</v>
      </c>
      <c r="F16" s="70">
        <f t="shared" si="3"/>
        <v>0</v>
      </c>
      <c r="G16" s="70">
        <f t="shared" si="3"/>
        <v>0</v>
      </c>
    </row>
    <row r="17" spans="1:7" ht="15">
      <c r="A17" s="55" t="s">
        <v>226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f>D17-E17</f>
        <v>0</v>
      </c>
    </row>
    <row r="18" spans="1:7" ht="15">
      <c r="A18" s="55" t="s">
        <v>227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f>D18-E18</f>
        <v>0</v>
      </c>
    </row>
    <row r="19" spans="1:7" ht="15">
      <c r="A19" s="54" t="s">
        <v>228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f>D19-E19</f>
        <v>0</v>
      </c>
    </row>
    <row r="20" spans="1:7" ht="15">
      <c r="A20" s="42"/>
      <c r="B20" s="71"/>
      <c r="C20" s="71"/>
      <c r="D20" s="71"/>
      <c r="E20" s="71"/>
      <c r="F20" s="71"/>
      <c r="G20" s="71"/>
    </row>
    <row r="21" spans="1:7" ht="15">
      <c r="A21" s="66" t="s">
        <v>229</v>
      </c>
      <c r="B21" s="69">
        <f>SUM(B22,B23,B24,B27,B28,B31)</f>
        <v>350000000.16</v>
      </c>
      <c r="C21" s="69">
        <f aca="true" t="shared" si="4" ref="C21:F21">SUM(C22,C23,C24,C27,C28,C31)</f>
        <v>-22478757.11</v>
      </c>
      <c r="D21" s="69">
        <f t="shared" si="4"/>
        <v>327521243.0499999</v>
      </c>
      <c r="E21" s="69">
        <f t="shared" si="4"/>
        <v>327521243.0499999</v>
      </c>
      <c r="F21" s="69">
        <f t="shared" si="4"/>
        <v>327521243.0499999</v>
      </c>
      <c r="G21" s="69">
        <f>SUM(G22,G23,G24,G27,G28,G31)</f>
        <v>0</v>
      </c>
    </row>
    <row r="22" spans="1:7" ht="15">
      <c r="A22" s="54" t="s">
        <v>219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f>D22-E22</f>
        <v>0</v>
      </c>
    </row>
    <row r="23" spans="1:7" ht="15">
      <c r="A23" s="54" t="s">
        <v>220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f>D23-E23</f>
        <v>0</v>
      </c>
    </row>
    <row r="24" spans="1:7" ht="15">
      <c r="A24" s="54" t="s">
        <v>221</v>
      </c>
      <c r="B24" s="70">
        <f>B25+B26</f>
        <v>0</v>
      </c>
      <c r="C24" s="70">
        <f aca="true" t="shared" si="5" ref="C24:G24">C25+C26</f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</row>
    <row r="25" spans="1:7" ht="15">
      <c r="A25" s="55" t="s">
        <v>222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f>D25-E25</f>
        <v>0</v>
      </c>
    </row>
    <row r="26" spans="1:7" ht="15">
      <c r="A26" s="55" t="s">
        <v>223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f aca="true" t="shared" si="6" ref="G26:G27">D26-E26</f>
        <v>0</v>
      </c>
    </row>
    <row r="27" spans="1:7" ht="15">
      <c r="A27" s="54" t="s">
        <v>224</v>
      </c>
      <c r="B27" s="70">
        <v>350000000.16</v>
      </c>
      <c r="C27" s="70">
        <v>-22478757.11</v>
      </c>
      <c r="D27" s="70">
        <v>327521243.0499999</v>
      </c>
      <c r="E27" s="70">
        <v>327521243.0499999</v>
      </c>
      <c r="F27" s="70">
        <v>327521243.0499999</v>
      </c>
      <c r="G27" s="70">
        <f t="shared" si="6"/>
        <v>0</v>
      </c>
    </row>
    <row r="28" spans="1:7" ht="15">
      <c r="A28" s="57" t="s">
        <v>225</v>
      </c>
      <c r="B28" s="70">
        <f>B29+B30</f>
        <v>0</v>
      </c>
      <c r="C28" s="70">
        <f aca="true" t="shared" si="7" ref="C28:G28">C29+C30</f>
        <v>0</v>
      </c>
      <c r="D28" s="70">
        <f t="shared" si="7"/>
        <v>0</v>
      </c>
      <c r="E28" s="70">
        <f t="shared" si="7"/>
        <v>0</v>
      </c>
      <c r="F28" s="70">
        <f t="shared" si="7"/>
        <v>0</v>
      </c>
      <c r="G28" s="70">
        <f t="shared" si="7"/>
        <v>0</v>
      </c>
    </row>
    <row r="29" spans="1:7" ht="15">
      <c r="A29" s="55" t="s">
        <v>226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f>D29-E29</f>
        <v>0</v>
      </c>
    </row>
    <row r="30" spans="1:7" ht="15">
      <c r="A30" s="55" t="s">
        <v>227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f aca="true" t="shared" si="8" ref="G30:G31">D30-E30</f>
        <v>0</v>
      </c>
    </row>
    <row r="31" spans="1:7" ht="15">
      <c r="A31" s="54" t="s">
        <v>228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f t="shared" si="8"/>
        <v>0</v>
      </c>
    </row>
    <row r="32" spans="1:7" ht="15">
      <c r="A32" s="42"/>
      <c r="B32" s="71"/>
      <c r="C32" s="71"/>
      <c r="D32" s="71"/>
      <c r="E32" s="71"/>
      <c r="F32" s="71"/>
      <c r="G32" s="71"/>
    </row>
    <row r="33" spans="1:7" ht="15">
      <c r="A33" s="43" t="s">
        <v>230</v>
      </c>
      <c r="B33" s="69">
        <f>B21+B9</f>
        <v>2209565497.2400007</v>
      </c>
      <c r="C33" s="69">
        <f aca="true" t="shared" si="9" ref="C33:G33">C21+C9</f>
        <v>74405547.39</v>
      </c>
      <c r="D33" s="69">
        <f t="shared" si="9"/>
        <v>2283971044.6299996</v>
      </c>
      <c r="E33" s="69">
        <f t="shared" si="9"/>
        <v>1451643803.3499994</v>
      </c>
      <c r="F33" s="69">
        <f t="shared" si="9"/>
        <v>1451643803.3499994</v>
      </c>
      <c r="G33" s="69">
        <f t="shared" si="9"/>
        <v>832327241.2800006</v>
      </c>
    </row>
    <row r="34" spans="1:7" ht="15">
      <c r="A34" s="22"/>
      <c r="B34" s="72"/>
      <c r="C34" s="72"/>
      <c r="D34" s="72"/>
      <c r="E34" s="72"/>
      <c r="F34" s="72"/>
      <c r="G34" s="7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75" r:id="rId2"/>
  <colBreaks count="1" manualBreakCount="1">
    <brk id="1" max="16383" man="1"/>
  </colBreaks>
  <ignoredErrors>
    <ignoredError sqref="B9:G11 B34:G34 B12:F33" unlockedFormula="1"/>
    <ignoredError sqref="G12:G33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2019-10-30T21:39:16Z</dcterms:created>
  <dcterms:modified xsi:type="dcterms:W3CDTF">2019-10-30T21:53:58Z</dcterms:modified>
  <cp:category/>
  <cp:version/>
  <cp:contentType/>
  <cp:contentStatus/>
</cp:coreProperties>
</file>